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vieira\Desktop\"/>
    </mc:Choice>
  </mc:AlternateContent>
  <workbookProtection workbookAlgorithmName="SHA-512" workbookHashValue="D+TAa7sGP20wXq33T7/17jNLUMQaRUFn1VSU8r7JBMhvsG1yu/kN4i0DpoOFZj/pmnVz1guZvj4cKoAoVHDUow==" workbookSaltValue="9uIlUshMEOWLXb+SVwBTQw==" workbookSpinCount="100000" lockStructure="1"/>
  <bookViews>
    <workbookView xWindow="28680" yWindow="-60" windowWidth="29040" windowHeight="15720" tabRatio="795"/>
  </bookViews>
  <sheets>
    <sheet name="Simulador Tab 7 e 8 - 11" sheetId="10" r:id="rId1"/>
    <sheet name="Simulador Tab 9" sheetId="12" r:id="rId2"/>
    <sheet name="Simulador Tab 12" sheetId="13" r:id="rId3"/>
    <sheet name="Simulador Tab 7 e 8 - 11 (OEA)" sheetId="16" state="hidden" r:id="rId4"/>
    <sheet name="Sabado" sheetId="11" state="hidden" r:id="rId5"/>
    <sheet name="Simulador Armazenagem (com LI)" sheetId="8" state="hidden" r:id="rId6"/>
    <sheet name="Domingo" sheetId="14" state="hidden" r:id="rId7"/>
    <sheet name="Feriados" sheetId="9" state="hidden" r:id="rId8"/>
  </sheets>
  <definedNames>
    <definedName name="_xlnm._FilterDatabase" localSheetId="6" hidden="1">Domingo!$E$1:$G$2039</definedName>
    <definedName name="_xlnm._FilterDatabase" localSheetId="4" hidden="1">Sabado!$B$1:$C$435</definedName>
  </definedNames>
  <calcPr calcId="162913"/>
</workbook>
</file>

<file path=xl/calcChain.xml><?xml version="1.0" encoding="utf-8"?>
<calcChain xmlns="http://schemas.openxmlformats.org/spreadsheetml/2006/main">
  <c r="H7" i="10" l="1"/>
  <c r="F8" i="10" l="1"/>
  <c r="H14" i="10" l="1"/>
  <c r="F2" i="10"/>
  <c r="D3" i="12" l="1"/>
  <c r="D3" i="13"/>
  <c r="H18" i="10"/>
  <c r="H17" i="10"/>
  <c r="H16" i="10"/>
  <c r="H15" i="10"/>
  <c r="H13" i="13" l="1"/>
  <c r="C8" i="10"/>
  <c r="D8" i="10" l="1"/>
  <c r="D10" i="10" s="1"/>
  <c r="A17" i="10"/>
  <c r="B10" i="10" s="1"/>
  <c r="H11" i="10"/>
  <c r="C9" i="10" s="1"/>
  <c r="C22" i="10"/>
  <c r="C14" i="10"/>
  <c r="C16" i="10"/>
  <c r="C18" i="10"/>
  <c r="C20" i="10"/>
  <c r="F9" i="13"/>
  <c r="F9" i="12"/>
  <c r="D14" i="10" l="1"/>
  <c r="B11" i="13"/>
  <c r="B15" i="13" s="1"/>
  <c r="B11" i="12"/>
  <c r="B15" i="12" s="1"/>
  <c r="I18" i="10"/>
  <c r="I16" i="10"/>
  <c r="I14" i="10"/>
  <c r="B14" i="13"/>
  <c r="C14" i="13" s="1"/>
  <c r="H14" i="13" s="1"/>
  <c r="B14" i="12"/>
  <c r="C14" i="12" s="1"/>
  <c r="C10" i="10" l="1"/>
  <c r="C11" i="10" s="1"/>
  <c r="C15" i="13" l="1"/>
  <c r="D15" i="13" l="1"/>
  <c r="D14" i="13"/>
  <c r="B8" i="10"/>
  <c r="D17" i="10" s="1"/>
  <c r="I15" i="10"/>
  <c r="H7" i="16"/>
  <c r="I18" i="16"/>
  <c r="I19" i="16" s="1"/>
  <c r="J19" i="16" s="1"/>
  <c r="K19" i="16" s="1"/>
  <c r="C8" i="16"/>
  <c r="C18" i="16" s="1"/>
  <c r="B8" i="16"/>
  <c r="C20" i="16" l="1"/>
  <c r="C15" i="12"/>
  <c r="D11" i="10"/>
  <c r="D14" i="16"/>
  <c r="D15" i="16" s="1"/>
  <c r="I16" i="16"/>
  <c r="I17" i="16" s="1"/>
  <c r="J17" i="16" s="1"/>
  <c r="K17" i="16" s="1"/>
  <c r="A17" i="16"/>
  <c r="D10" i="16"/>
  <c r="I14" i="16"/>
  <c r="I15" i="16" s="1"/>
  <c r="J15" i="16" s="1"/>
  <c r="K15" i="16" s="1"/>
  <c r="C16" i="16"/>
  <c r="D17" i="16"/>
  <c r="C22" i="16"/>
  <c r="H11" i="16"/>
  <c r="C9" i="16" s="1"/>
  <c r="B10" i="16"/>
  <c r="D11" i="16"/>
  <c r="C14" i="16"/>
  <c r="F15" i="13"/>
  <c r="D15" i="12" l="1"/>
  <c r="D14" i="12"/>
  <c r="D21" i="16"/>
  <c r="D19" i="16"/>
  <c r="D21" i="10"/>
  <c r="D19" i="10"/>
  <c r="D15" i="10"/>
  <c r="C10" i="16"/>
  <c r="C11" i="16" s="1"/>
  <c r="E11" i="16" s="1"/>
  <c r="F11" i="16" s="1"/>
  <c r="C23" i="16"/>
  <c r="E23" i="16" s="1"/>
  <c r="F23" i="16" s="1"/>
  <c r="C15" i="16"/>
  <c r="E15" i="16" s="1"/>
  <c r="F15" i="16" s="1"/>
  <c r="C21" i="16"/>
  <c r="E21" i="16" s="1"/>
  <c r="F21" i="16" s="1"/>
  <c r="C19" i="16"/>
  <c r="E19" i="16" s="1"/>
  <c r="F19" i="16" s="1"/>
  <c r="C17" i="16"/>
  <c r="E17" i="16" s="1"/>
  <c r="F17" i="16" s="1"/>
  <c r="H15" i="13" l="1"/>
  <c r="A13" i="13"/>
  <c r="I17" i="10" l="1"/>
  <c r="J17" i="10" s="1"/>
  <c r="I19" i="10"/>
  <c r="J19" i="10" s="1"/>
  <c r="J15" i="10"/>
  <c r="H7" i="8"/>
  <c r="C17" i="10" l="1"/>
  <c r="C23" i="10"/>
  <c r="E23" i="10" s="1"/>
  <c r="F23" i="10" s="1"/>
  <c r="C19" i="10"/>
  <c r="C21" i="10"/>
  <c r="C15" i="10"/>
  <c r="B8" i="8"/>
  <c r="E11" i="10" l="1"/>
  <c r="F11" i="10" s="1"/>
  <c r="E19" i="10"/>
  <c r="F19" i="10" s="1"/>
  <c r="E17" i="10"/>
  <c r="F17" i="10" s="1"/>
  <c r="E21" i="10"/>
  <c r="F21" i="10" s="1"/>
  <c r="E15" i="10"/>
  <c r="F15" i="10" s="1"/>
  <c r="C8" i="8"/>
  <c r="I14" i="8" l="1"/>
  <c r="I15" i="8" s="1"/>
  <c r="I18" i="8"/>
  <c r="I19" i="8" s="1"/>
  <c r="I16" i="8"/>
  <c r="I17" i="8" s="1"/>
  <c r="C22" i="8"/>
  <c r="C14" i="8"/>
  <c r="C20" i="8"/>
  <c r="C18" i="8"/>
  <c r="C16" i="8"/>
  <c r="H11" i="8"/>
  <c r="C9" i="8" s="1"/>
  <c r="D14" i="8"/>
  <c r="D10" i="8"/>
  <c r="A17" i="8"/>
  <c r="B10" i="8" s="1"/>
  <c r="D11" i="8" l="1"/>
  <c r="D15" i="8"/>
  <c r="D19" i="8"/>
  <c r="D21" i="8"/>
  <c r="D17" i="8"/>
  <c r="C10" i="8"/>
  <c r="C11" i="8" s="1"/>
  <c r="J15" i="8"/>
  <c r="K15" i="8" s="1"/>
  <c r="J19" i="8"/>
  <c r="K19" i="8" s="1"/>
  <c r="J17" i="8"/>
  <c r="K17" i="8" s="1"/>
  <c r="C21" i="8"/>
  <c r="C19" i="8"/>
  <c r="C17" i="8"/>
  <c r="C23" i="8"/>
  <c r="C15" i="8"/>
  <c r="E11" i="8" l="1"/>
  <c r="F11" i="8" s="1"/>
  <c r="E19" i="8"/>
  <c r="F19" i="8" s="1"/>
  <c r="E23" i="8"/>
  <c r="F23" i="8" s="1"/>
  <c r="E15" i="8"/>
  <c r="F15" i="8" s="1"/>
  <c r="E17" i="8"/>
  <c r="F17" i="8" s="1"/>
  <c r="E21" i="8"/>
  <c r="F21" i="8" s="1"/>
</calcChain>
</file>

<file path=xl/sharedStrings.xml><?xml version="1.0" encoding="utf-8"?>
<sst xmlns="http://schemas.openxmlformats.org/spreadsheetml/2006/main" count="2703" uniqueCount="85">
  <si>
    <t>(Aeroporto Internacional de São Paulo / Guarulhos)</t>
  </si>
  <si>
    <t>TARIFAS AEROPORTUÁRIAS PARA SERVIÇOS ARMAZENAGEM E CAPATAZIA DE CARGA INTERNACIONAL</t>
  </si>
  <si>
    <t>PREENCHA AQUI</t>
  </si>
  <si>
    <t>AS INFORMAÇÕES</t>
  </si>
  <si>
    <t>DO SEU EMBARQUE</t>
  </si>
  <si>
    <t>PESO</t>
  </si>
  <si>
    <t>VALOR CIF (R$)</t>
  </si>
  <si>
    <t>IMPORTAÇÃO</t>
  </si>
  <si>
    <t>TABELA 7</t>
  </si>
  <si>
    <t>TABELA 8</t>
  </si>
  <si>
    <t>ATAERO</t>
  </si>
  <si>
    <t>TOTAL</t>
  </si>
  <si>
    <t>1º PERIODO</t>
  </si>
  <si>
    <t>Até 2 dias úteis</t>
  </si>
  <si>
    <t>2º PERIODO</t>
  </si>
  <si>
    <t>De 3 a 5 dias úteis</t>
  </si>
  <si>
    <t>3º PERIODO</t>
  </si>
  <si>
    <t>De 6 a 10 dias úteis</t>
  </si>
  <si>
    <t>4º PERIODO</t>
  </si>
  <si>
    <t>De 11 a 20 dias úteis</t>
  </si>
  <si>
    <t>PERIODOS ADICIONAIS</t>
  </si>
  <si>
    <t>(CADA 10 DIAS ÚTEIS)</t>
  </si>
  <si>
    <t>TABELA 11</t>
  </si>
  <si>
    <t>De R$ 5.000,00</t>
  </si>
  <si>
    <t>a R$ 19.999,00 p/kg</t>
  </si>
  <si>
    <t>De R$ 20.000,00</t>
  </si>
  <si>
    <t>a R$ 79.999,00 p/kg</t>
  </si>
  <si>
    <t>Acima de 80.000,00</t>
  </si>
  <si>
    <t>p/kg</t>
  </si>
  <si>
    <t>Data Entrada</t>
  </si>
  <si>
    <t>Data de Saída</t>
  </si>
  <si>
    <t>Dias úteis:</t>
  </si>
  <si>
    <t>acumulado</t>
  </si>
  <si>
    <t>sexta-feira</t>
  </si>
  <si>
    <t>Confraternização Universal</t>
  </si>
  <si>
    <t>segunda-feira</t>
  </si>
  <si>
    <t>Carnaval</t>
  </si>
  <si>
    <t>terça-feira</t>
  </si>
  <si>
    <t>Paixão de Cristo</t>
  </si>
  <si>
    <t>quarta-feira</t>
  </si>
  <si>
    <t>Tiradentes</t>
  </si>
  <si>
    <t>sábado</t>
  </si>
  <si>
    <t>Dia do Trabalho</t>
  </si>
  <si>
    <t>quinta-feira</t>
  </si>
  <si>
    <t>Corpus Christi</t>
  </si>
  <si>
    <t>Independência do Brasil</t>
  </si>
  <si>
    <r>
      <t>Nossa Sr.</t>
    </r>
    <r>
      <rPr>
        <vertAlign val="superscript"/>
        <sz val="9"/>
        <color indexed="8"/>
        <rFont val="Arial"/>
        <family val="2"/>
      </rPr>
      <t>a</t>
    </r>
    <r>
      <rPr>
        <sz val="9"/>
        <color indexed="8"/>
        <rFont val="Arial"/>
        <family val="2"/>
      </rPr>
      <t xml:space="preserve"> Aparecida - Padroeira do Brasil</t>
    </r>
  </si>
  <si>
    <t>Finados</t>
  </si>
  <si>
    <t>Proclamação da República</t>
  </si>
  <si>
    <t>Natal</t>
  </si>
  <si>
    <t>domingo</t>
  </si>
  <si>
    <t>Períodos Adicionais</t>
  </si>
  <si>
    <t>ENQUADRAMENTO</t>
  </si>
  <si>
    <t>Dia da Semana</t>
  </si>
  <si>
    <t>Descrição</t>
  </si>
  <si>
    <t>Monday</t>
  </si>
  <si>
    <t>Friday</t>
  </si>
  <si>
    <t>Aniversário de Guarulhos</t>
  </si>
  <si>
    <t>Consciência Negra</t>
  </si>
  <si>
    <t>Wednesday</t>
  </si>
  <si>
    <t>Thursday</t>
  </si>
  <si>
    <t>Nossa Sra. Aparecida</t>
  </si>
  <si>
    <t>Saturday</t>
  </si>
  <si>
    <t>Final de semana</t>
  </si>
  <si>
    <t>Sunday</t>
  </si>
  <si>
    <t xml:space="preserve">Revolução Constitucionalista </t>
  </si>
  <si>
    <t>Dia do trabalho</t>
  </si>
  <si>
    <t>Tuesday</t>
  </si>
  <si>
    <t xml:space="preserve">Independência do Brasil </t>
  </si>
  <si>
    <t>Data</t>
  </si>
  <si>
    <t>* Note que se trata de um simulador e que os valores e períodos são estimados, podendo sofrer variações no momento da tarifação.</t>
  </si>
  <si>
    <t>Vigência: 09/08/2017</t>
  </si>
  <si>
    <t>TABELA 9</t>
  </si>
  <si>
    <t>1º PERÍODO</t>
  </si>
  <si>
    <t>+ PERIODOS ADICIONAIS</t>
  </si>
  <si>
    <t>AWB</t>
  </si>
  <si>
    <t>Páscoa</t>
  </si>
  <si>
    <t>Vigência: 10/08/2018</t>
  </si>
  <si>
    <t>TABELA 12</t>
  </si>
  <si>
    <t>Destruição</t>
  </si>
  <si>
    <t>R$ 7,50/kg - Mín. R$ 300,00</t>
  </si>
  <si>
    <t>+  PERIODOS ADICIONAIS</t>
  </si>
  <si>
    <t xml:space="preserve"> **** SIMULADOR EXCLUSIVO PARA CLIENTES OEA ****</t>
  </si>
  <si>
    <t>Tarifa Mínima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</si>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</sst>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"/>
    <numFmt numFmtId="165" formatCode="0.0"/>
    <numFmt numFmtId="166" formatCode="_-&quot;R$&quot;\ * #,##0.0000_-;\-&quot;R$&quot;\ * #,##0.0000_-;_-&quot;R$&quot;\ * &quot;-&quot;??_-;_-@_-"/>
    <numFmt numFmtId="167" formatCode="#,##0.0;[Red]\-#,##0.0"/>
    <numFmt numFmtId="168" formatCode="_-&quot;R$&quot;\ * #,##0.000_-;\-&quot;R$&quot;\ * #,##0.000_-;_-&quot;R$&quot;\ * &quot;-&quot;??_-;_-@_-"/>
  </numFmts>
  <fonts count="3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6"/>
      <name val="Calibri"/>
      <family val="2"/>
      <scheme val="minor"/>
    </font>
    <font>
      <sz val="11"/>
      <color theme="1"/>
      <name val="Arial Black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0"/>
      <color theme="5" tint="0.39997558519241921"/>
      <name val="Calibri"/>
      <family val="2"/>
      <scheme val="minor"/>
    </font>
    <font>
      <sz val="12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 Black"/>
      <family val="2"/>
    </font>
    <font>
      <b/>
      <sz val="11"/>
      <color theme="6"/>
      <name val="Calibri"/>
      <family val="2"/>
      <scheme val="minor"/>
    </font>
    <font>
      <sz val="11"/>
      <color theme="0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theme="0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double">
        <color indexed="64"/>
      </left>
      <right style="double">
        <color indexed="64"/>
      </right>
      <top style="double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2" fillId="0" borderId="0"/>
  </cellStyleXfs>
  <cellXfs count="170">
    <xf numFmtId="0" fontId="0" fillId="0" borderId="0" xfId="0"/>
    <xf numFmtId="0" fontId="4" fillId="2" borderId="0" xfId="0" applyFont="1" applyFill="1"/>
    <xf numFmtId="0" fontId="7" fillId="0" borderId="0" xfId="0" applyFont="1"/>
    <xf numFmtId="0" fontId="2" fillId="0" borderId="0" xfId="0" applyFont="1" applyAlignment="1">
      <alignment horizontal="left"/>
    </xf>
    <xf numFmtId="8" fontId="7" fillId="0" borderId="0" xfId="0" applyNumberFormat="1" applyFont="1"/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44" fontId="0" fillId="0" borderId="12" xfId="0" applyNumberFormat="1" applyBorder="1"/>
    <xf numFmtId="44" fontId="3" fillId="4" borderId="13" xfId="0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10" fontId="0" fillId="4" borderId="1" xfId="0" applyNumberFormat="1" applyFill="1" applyBorder="1"/>
    <xf numFmtId="44" fontId="0" fillId="4" borderId="12" xfId="0" applyNumberFormat="1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8" fontId="0" fillId="0" borderId="0" xfId="0" applyNumberFormat="1" applyAlignment="1">
      <alignment horizontal="center" vertical="center"/>
    </xf>
    <xf numFmtId="44" fontId="0" fillId="0" borderId="0" xfId="0" applyNumberFormat="1"/>
    <xf numFmtId="44" fontId="3" fillId="0" borderId="0" xfId="0" applyNumberFormat="1" applyFont="1" applyAlignment="1">
      <alignment horizontal="center" vertical="center"/>
    </xf>
    <xf numFmtId="14" fontId="10" fillId="0" borderId="0" xfId="4" applyNumberFormat="1" applyFont="1" applyAlignment="1">
      <alignment horizontal="left" wrapText="1"/>
    </xf>
    <xf numFmtId="0" fontId="10" fillId="0" borderId="0" xfId="4" applyFont="1" applyAlignment="1">
      <alignment horizontal="left" wrapText="1"/>
    </xf>
    <xf numFmtId="0" fontId="12" fillId="0" borderId="0" xfId="5"/>
    <xf numFmtId="14" fontId="7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/>
    <xf numFmtId="0" fontId="6" fillId="3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8" fontId="1" fillId="0" borderId="17" xfId="0" applyNumberFormat="1" applyFont="1" applyBorder="1" applyAlignment="1">
      <alignment horizontal="center" vertical="center"/>
    </xf>
    <xf numFmtId="44" fontId="1" fillId="0" borderId="18" xfId="0" applyNumberFormat="1" applyFont="1" applyBorder="1"/>
    <xf numFmtId="164" fontId="0" fillId="6" borderId="6" xfId="0" applyNumberFormat="1" applyFill="1" applyBorder="1" applyAlignment="1" applyProtection="1">
      <alignment horizontal="center" vertical="center"/>
      <protection locked="0"/>
    </xf>
    <xf numFmtId="44" fontId="1" fillId="5" borderId="18" xfId="1" applyFont="1" applyFill="1" applyBorder="1"/>
    <xf numFmtId="10" fontId="0" fillId="5" borderId="1" xfId="0" applyNumberFormat="1" applyFill="1" applyBorder="1"/>
    <xf numFmtId="44" fontId="0" fillId="5" borderId="12" xfId="0" applyNumberFormat="1" applyFill="1" applyBorder="1"/>
    <xf numFmtId="44" fontId="1" fillId="5" borderId="18" xfId="0" applyNumberFormat="1" applyFont="1" applyFill="1" applyBorder="1"/>
    <xf numFmtId="0" fontId="3" fillId="5" borderId="3" xfId="0" applyFont="1" applyFill="1" applyBorder="1" applyAlignment="1">
      <alignment horizontal="center" vertical="center"/>
    </xf>
    <xf numFmtId="44" fontId="3" fillId="5" borderId="1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0" fontId="3" fillId="5" borderId="23" xfId="2" applyNumberFormat="1" applyFont="1" applyFill="1" applyBorder="1"/>
    <xf numFmtId="166" fontId="3" fillId="0" borderId="23" xfId="0" applyNumberFormat="1" applyFont="1" applyBorder="1"/>
    <xf numFmtId="10" fontId="3" fillId="5" borderId="23" xfId="0" applyNumberFormat="1" applyFont="1" applyFill="1" applyBorder="1"/>
    <xf numFmtId="8" fontId="0" fillId="6" borderId="7" xfId="0" applyNumberFormat="1" applyFill="1" applyBorder="1" applyAlignment="1" applyProtection="1">
      <alignment horizontal="center" vertical="center"/>
      <protection locked="0"/>
    </xf>
    <xf numFmtId="14" fontId="8" fillId="6" borderId="14" xfId="0" applyNumberFormat="1" applyFont="1" applyFill="1" applyBorder="1" applyAlignment="1" applyProtection="1">
      <alignment horizontal="center" vertical="center"/>
      <protection locked="0"/>
    </xf>
    <xf numFmtId="14" fontId="0" fillId="6" borderId="14" xfId="0" applyNumberFormat="1" applyFill="1" applyBorder="1" applyAlignment="1" applyProtection="1">
      <alignment horizontal="center" vertical="center"/>
      <protection locked="0"/>
    </xf>
    <xf numFmtId="167" fontId="6" fillId="3" borderId="14" xfId="0" applyNumberFormat="1" applyFont="1" applyFill="1" applyBorder="1" applyAlignment="1">
      <alignment horizontal="center" vertical="center"/>
    </xf>
    <xf numFmtId="1" fontId="6" fillId="3" borderId="14" xfId="3" applyNumberFormat="1" applyFont="1" applyFill="1" applyBorder="1" applyAlignment="1" applyProtection="1">
      <alignment horizontal="center" vertical="center"/>
    </xf>
    <xf numFmtId="8" fontId="15" fillId="0" borderId="0" xfId="0" applyNumberFormat="1" applyFont="1" applyAlignment="1">
      <alignment horizontal="left" vertical="center"/>
    </xf>
    <xf numFmtId="10" fontId="0" fillId="0" borderId="0" xfId="2" applyNumberFormat="1" applyFont="1"/>
    <xf numFmtId="44" fontId="1" fillId="5" borderId="16" xfId="0" applyNumberFormat="1" applyFont="1" applyFill="1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6" fillId="0" borderId="0" xfId="0" applyFont="1"/>
    <xf numFmtId="10" fontId="16" fillId="0" borderId="0" xfId="2" applyNumberFormat="1" applyFont="1"/>
    <xf numFmtId="0" fontId="6" fillId="0" borderId="0" xfId="0" applyFont="1" applyAlignment="1">
      <alignment horizontal="center" vertical="center"/>
    </xf>
    <xf numFmtId="10" fontId="3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/>
    <xf numFmtId="165" fontId="0" fillId="0" borderId="0" xfId="0" applyNumberFormat="1" applyAlignment="1">
      <alignment horizontal="center" vertical="center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44" fontId="0" fillId="0" borderId="0" xfId="1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6" fillId="3" borderId="24" xfId="0" quotePrefix="1" applyFont="1" applyFill="1" applyBorder="1" applyAlignment="1">
      <alignment horizontal="center"/>
    </xf>
    <xf numFmtId="166" fontId="17" fillId="0" borderId="26" xfId="0" applyNumberFormat="1" applyFont="1" applyBorder="1" applyAlignment="1">
      <alignment horizontal="center" vertical="center"/>
    </xf>
    <xf numFmtId="2" fontId="7" fillId="0" borderId="0" xfId="0" applyNumberFormat="1" applyFont="1"/>
    <xf numFmtId="44" fontId="6" fillId="0" borderId="0" xfId="1" applyFont="1"/>
    <xf numFmtId="10" fontId="7" fillId="0" borderId="0" xfId="0" applyNumberFormat="1" applyFont="1"/>
    <xf numFmtId="1" fontId="18" fillId="7" borderId="28" xfId="0" applyNumberFormat="1" applyFont="1" applyFill="1" applyBorder="1" applyAlignment="1">
      <alignment horizontal="center" vertical="center"/>
    </xf>
    <xf numFmtId="1" fontId="20" fillId="7" borderId="28" xfId="0" applyNumberFormat="1" applyFont="1" applyFill="1" applyBorder="1" applyAlignment="1">
      <alignment horizontal="center" vertical="center"/>
    </xf>
    <xf numFmtId="164" fontId="0" fillId="8" borderId="6" xfId="0" applyNumberFormat="1" applyFill="1" applyBorder="1" applyAlignment="1" applyProtection="1">
      <alignment horizontal="center" vertical="center"/>
      <protection locked="0"/>
    </xf>
    <xf numFmtId="14" fontId="8" fillId="8" borderId="14" xfId="0" applyNumberFormat="1" applyFont="1" applyFill="1" applyBorder="1" applyAlignment="1" applyProtection="1">
      <alignment horizontal="center" vertical="center"/>
      <protection locked="0"/>
    </xf>
    <xf numFmtId="14" fontId="0" fillId="8" borderId="14" xfId="0" applyNumberFormat="1" applyFill="1" applyBorder="1" applyAlignment="1" applyProtection="1">
      <alignment horizontal="center" vertical="center"/>
      <protection locked="0"/>
    </xf>
    <xf numFmtId="1" fontId="18" fillId="9" borderId="28" xfId="0" applyNumberFormat="1" applyFont="1" applyFill="1" applyBorder="1" applyAlignment="1">
      <alignment horizontal="center" vertical="center"/>
    </xf>
    <xf numFmtId="3" fontId="1" fillId="7" borderId="25" xfId="0" applyNumberFormat="1" applyFont="1" applyFill="1" applyBorder="1" applyAlignment="1">
      <alignment horizontal="center" vertical="center"/>
    </xf>
    <xf numFmtId="44" fontId="17" fillId="7" borderId="26" xfId="0" applyNumberFormat="1" applyFont="1" applyFill="1" applyBorder="1" applyAlignment="1">
      <alignment horizontal="center" vertical="center"/>
    </xf>
    <xf numFmtId="44" fontId="17" fillId="9" borderId="26" xfId="0" applyNumberFormat="1" applyFont="1" applyFill="1" applyBorder="1" applyAlignment="1">
      <alignment horizontal="center" vertical="center"/>
    </xf>
    <xf numFmtId="1" fontId="21" fillId="9" borderId="28" xfId="0" applyNumberFormat="1" applyFont="1" applyFill="1" applyBorder="1" applyAlignment="1">
      <alignment horizontal="center" vertical="center"/>
    </xf>
    <xf numFmtId="164" fontId="0" fillId="10" borderId="6" xfId="0" applyNumberFormat="1" applyFill="1" applyBorder="1" applyAlignment="1" applyProtection="1">
      <alignment horizontal="center" vertical="center"/>
      <protection locked="0"/>
    </xf>
    <xf numFmtId="14" fontId="8" fillId="10" borderId="14" xfId="0" applyNumberFormat="1" applyFont="1" applyFill="1" applyBorder="1" applyAlignment="1" applyProtection="1">
      <alignment horizontal="center" vertical="center"/>
      <protection locked="0"/>
    </xf>
    <xf numFmtId="14" fontId="0" fillId="10" borderId="14" xfId="0" applyNumberFormat="1" applyFill="1" applyBorder="1" applyAlignment="1" applyProtection="1">
      <alignment horizontal="center" vertical="center"/>
      <protection locked="0"/>
    </xf>
    <xf numFmtId="10" fontId="3" fillId="11" borderId="23" xfId="2" applyNumberFormat="1" applyFont="1" applyFill="1" applyBorder="1"/>
    <xf numFmtId="44" fontId="1" fillId="11" borderId="18" xfId="1" applyFont="1" applyFill="1" applyBorder="1"/>
    <xf numFmtId="44" fontId="1" fillId="11" borderId="16" xfId="0" applyNumberFormat="1" applyFont="1" applyFill="1" applyBorder="1" applyAlignment="1">
      <alignment horizontal="center" vertical="center"/>
    </xf>
    <xf numFmtId="44" fontId="1" fillId="11" borderId="19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44" fontId="3" fillId="11" borderId="13" xfId="0" applyNumberFormat="1" applyFont="1" applyFill="1" applyBorder="1" applyAlignment="1">
      <alignment horizontal="center" vertical="center"/>
    </xf>
    <xf numFmtId="10" fontId="0" fillId="11" borderId="1" xfId="0" applyNumberFormat="1" applyFill="1" applyBorder="1"/>
    <xf numFmtId="44" fontId="0" fillId="11" borderId="12" xfId="0" applyNumberFormat="1" applyFill="1" applyBorder="1"/>
    <xf numFmtId="8" fontId="25" fillId="0" borderId="0" xfId="0" applyNumberFormat="1" applyFont="1" applyAlignment="1">
      <alignment horizontal="left" vertical="center"/>
    </xf>
    <xf numFmtId="8" fontId="27" fillId="0" borderId="0" xfId="0" applyNumberFormat="1" applyFont="1" applyAlignment="1">
      <alignment horizontal="left" vertical="center"/>
    </xf>
    <xf numFmtId="44" fontId="6" fillId="0" borderId="0" xfId="0" applyNumberFormat="1" applyFont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44" fontId="7" fillId="0" borderId="0" xfId="0" applyNumberFormat="1" applyFont="1"/>
    <xf numFmtId="44" fontId="28" fillId="0" borderId="0" xfId="0" applyNumberFormat="1" applyFont="1" applyAlignment="1">
      <alignment horizontal="center" vertical="center"/>
    </xf>
    <xf numFmtId="10" fontId="29" fillId="0" borderId="0" xfId="2" applyNumberFormat="1" applyFont="1" applyFill="1" applyBorder="1"/>
    <xf numFmtId="166" fontId="29" fillId="0" borderId="0" xfId="0" applyNumberFormat="1" applyFont="1"/>
    <xf numFmtId="14" fontId="16" fillId="0" borderId="0" xfId="0" applyNumberFormat="1" applyFont="1"/>
    <xf numFmtId="1" fontId="16" fillId="0" borderId="0" xfId="0" applyNumberFormat="1" applyFont="1" applyAlignment="1">
      <alignment horizontal="center"/>
    </xf>
    <xf numFmtId="4" fontId="0" fillId="6" borderId="6" xfId="0" applyNumberForma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/>
    </xf>
    <xf numFmtId="10" fontId="16" fillId="0" borderId="0" xfId="0" applyNumberFormat="1" applyFont="1"/>
    <xf numFmtId="44" fontId="29" fillId="0" borderId="0" xfId="0" applyNumberFormat="1" applyFont="1" applyAlignment="1">
      <alignment horizontal="center" vertical="center"/>
    </xf>
    <xf numFmtId="8" fontId="16" fillId="0" borderId="0" xfId="0" applyNumberFormat="1" applyFont="1" applyAlignment="1">
      <alignment horizontal="center" vertical="center"/>
    </xf>
    <xf numFmtId="44" fontId="16" fillId="0" borderId="0" xfId="0" applyNumberFormat="1" applyFont="1"/>
    <xf numFmtId="10" fontId="29" fillId="0" borderId="0" xfId="0" applyNumberFormat="1" applyFont="1"/>
    <xf numFmtId="166" fontId="16" fillId="0" borderId="0" xfId="1" applyNumberFormat="1" applyFont="1" applyFill="1" applyBorder="1"/>
    <xf numFmtId="166" fontId="16" fillId="0" borderId="0" xfId="0" applyNumberFormat="1" applyFont="1"/>
    <xf numFmtId="8" fontId="26" fillId="0" borderId="0" xfId="0" applyNumberFormat="1" applyFont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10" fontId="0" fillId="5" borderId="30" xfId="0" applyNumberFormat="1" applyFill="1" applyBorder="1" applyAlignment="1">
      <alignment horizontal="center"/>
    </xf>
    <xf numFmtId="10" fontId="8" fillId="5" borderId="30" xfId="0" applyNumberFormat="1" applyFont="1" applyFill="1" applyBorder="1" applyAlignment="1">
      <alignment horizontal="center"/>
    </xf>
    <xf numFmtId="168" fontId="8" fillId="5" borderId="31" xfId="0" applyNumberFormat="1" applyFont="1" applyFill="1" applyBorder="1"/>
    <xf numFmtId="0" fontId="1" fillId="0" borderId="0" xfId="0" applyFont="1" applyAlignment="1">
      <alignment horizontal="left"/>
    </xf>
    <xf numFmtId="3" fontId="17" fillId="9" borderId="25" xfId="0" applyNumberFormat="1" applyFont="1" applyFill="1" applyBorder="1" applyAlignment="1">
      <alignment horizontal="center" vertical="center"/>
    </xf>
    <xf numFmtId="8" fontId="24" fillId="0" borderId="0" xfId="0" applyNumberFormat="1" applyFont="1" applyAlignment="1">
      <alignment horizontal="left" vertical="top"/>
    </xf>
    <xf numFmtId="44" fontId="7" fillId="0" borderId="0" xfId="1" applyFont="1"/>
    <xf numFmtId="0" fontId="7" fillId="0" borderId="0" xfId="0" applyFont="1" applyAlignment="1">
      <alignment horizontal="center"/>
    </xf>
    <xf numFmtId="14" fontId="13" fillId="0" borderId="0" xfId="0" applyNumberFormat="1" applyFont="1"/>
    <xf numFmtId="0" fontId="31" fillId="0" borderId="0" xfId="0" applyFont="1" applyAlignment="1">
      <alignment horizontal="center" vertical="center"/>
    </xf>
    <xf numFmtId="44" fontId="31" fillId="0" borderId="0" xfId="0" applyNumberFormat="1" applyFont="1" applyAlignment="1">
      <alignment horizontal="center" vertical="center"/>
    </xf>
    <xf numFmtId="8" fontId="13" fillId="0" borderId="0" xfId="0" applyNumberFormat="1" applyFont="1" applyAlignment="1">
      <alignment horizontal="center" vertical="center"/>
    </xf>
    <xf numFmtId="44" fontId="13" fillId="0" borderId="0" xfId="0" applyNumberFormat="1" applyFont="1"/>
    <xf numFmtId="10" fontId="13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166" fontId="0" fillId="0" borderId="1" xfId="1" applyNumberFormat="1" applyFont="1" applyFill="1" applyBorder="1" applyAlignment="1">
      <alignment horizontal="center"/>
    </xf>
    <xf numFmtId="8" fontId="16" fillId="0" borderId="0" xfId="0" applyNumberFormat="1" applyFont="1" applyAlignment="1">
      <alignment horizontal="center"/>
    </xf>
    <xf numFmtId="4" fontId="0" fillId="0" borderId="0" xfId="0" applyNumberFormat="1"/>
    <xf numFmtId="1" fontId="16" fillId="0" borderId="0" xfId="0" applyNumberFormat="1" applyFont="1"/>
    <xf numFmtId="0" fontId="3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" fontId="0" fillId="6" borderId="27" xfId="0" applyNumberFormat="1" applyFill="1" applyBorder="1" applyAlignment="1" applyProtection="1">
      <alignment horizontal="center" vertical="center" wrapText="1"/>
      <protection locked="0"/>
    </xf>
    <xf numFmtId="1" fontId="0" fillId="6" borderId="0" xfId="0" applyNumberFormat="1" applyFill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" fontId="8" fillId="10" borderId="27" xfId="0" applyNumberFormat="1" applyFont="1" applyFill="1" applyBorder="1" applyAlignment="1" applyProtection="1">
      <alignment horizontal="center" vertical="center" wrapText="1"/>
      <protection locked="0"/>
    </xf>
    <xf numFmtId="1" fontId="8" fillId="10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center"/>
    </xf>
    <xf numFmtId="44" fontId="19" fillId="4" borderId="0" xfId="0" applyNumberFormat="1" applyFont="1" applyFill="1" applyAlignment="1">
      <alignment horizontal="center" vertical="center"/>
    </xf>
    <xf numFmtId="44" fontId="6" fillId="4" borderId="0" xfId="1" applyFont="1" applyFill="1" applyAlignment="1">
      <alignment horizontal="center"/>
    </xf>
    <xf numFmtId="1" fontId="8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0" xfId="0" applyNumberFormat="1" applyFont="1" applyFill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8" fontId="23" fillId="0" borderId="0" xfId="0" applyNumberFormat="1" applyFont="1" applyAlignment="1">
      <alignment horizontal="center" vertical="center"/>
    </xf>
    <xf numFmtId="14" fontId="7" fillId="0" borderId="0" xfId="0" applyNumberFormat="1" applyFont="1" applyFill="1"/>
    <xf numFmtId="14" fontId="7" fillId="0" borderId="0" xfId="0" applyNumberFormat="1" applyFont="1" applyAlignment="1">
      <alignment horizontal="right" vertical="center"/>
    </xf>
  </cellXfs>
  <cellStyles count="6">
    <cellStyle name="Moeda" xfId="1" builtinId="4"/>
    <cellStyle name="Normal" xfId="0" builtinId="0"/>
    <cellStyle name="Normal 3" xfId="4"/>
    <cellStyle name="Normal 4" xfId="5"/>
    <cellStyle name="Porcentagem" xfId="2" builtinId="5"/>
    <cellStyle name="Vírgula" xfId="3" builtinId="3"/>
  </cellStyles>
  <dxfs count="8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59" y="401108"/>
          <a:ext cx="1355725" cy="661459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729723</xdr:colOff>
      <xdr:row>5</xdr:row>
      <xdr:rowOff>62441</xdr:rowOff>
    </xdr:from>
    <xdr:to>
      <xdr:col>1</xdr:col>
      <xdr:colOff>1</xdr:colOff>
      <xdr:row>5</xdr:row>
      <xdr:rowOff>185852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stCxn id="2" idx="2"/>
        </xdr:cNvCxnSpPr>
      </xdr:nvCxnSpPr>
      <xdr:spPr>
        <a:xfrm rot="16200000" flipH="1">
          <a:off x="1034955" y="744557"/>
          <a:ext cx="123411" cy="733876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27391</xdr:colOff>
      <xdr:row>2</xdr:row>
      <xdr:rowOff>7458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7" y="87840"/>
          <a:ext cx="1679576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109005</xdr:rowOff>
    </xdr:from>
    <xdr:to>
      <xdr:col>0</xdr:col>
      <xdr:colOff>1407583</xdr:colOff>
      <xdr:row>11</xdr:row>
      <xdr:rowOff>116159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510" y="1282206"/>
          <a:ext cx="1362073" cy="1052581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rgbClr val="FF0000"/>
              </a:solidFill>
            </a:rPr>
            <a:t>CASO</a:t>
          </a:r>
          <a:r>
            <a:rPr lang="pt-BR" sz="1100" baseline="0">
              <a:solidFill>
                <a:srgbClr val="FF0000"/>
              </a:solidFill>
            </a:rPr>
            <a:t> SUA CARGA SEJA ENQUADRADA NA </a:t>
          </a:r>
          <a:r>
            <a:rPr lang="pt-BR" sz="1100" i="1" baseline="0">
              <a:solidFill>
                <a:srgbClr val="FF0000"/>
              </a:solidFill>
            </a:rPr>
            <a:t>TABELA 11</a:t>
          </a:r>
          <a:r>
            <a:rPr lang="pt-BR" sz="1100" baseline="0">
              <a:solidFill>
                <a:srgbClr val="FF0000"/>
              </a:solidFill>
            </a:rPr>
            <a:t>, FAVOR INFORMAR O </a:t>
          </a:r>
          <a:r>
            <a:rPr lang="pt-BR" sz="1100" b="1" i="1" u="sng" baseline="0">
              <a:solidFill>
                <a:srgbClr val="FF0000"/>
              </a:solidFill>
            </a:rPr>
            <a:t>PESO LIQUIDO</a:t>
          </a:r>
          <a:r>
            <a:rPr lang="pt-BR" sz="1100" baseline="0">
              <a:solidFill>
                <a:srgbClr val="FF0000"/>
              </a:solidFill>
            </a:rPr>
            <a:t>.</a:t>
          </a:r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3</xdr:row>
      <xdr:rowOff>20108</xdr:rowOff>
    </xdr:from>
    <xdr:to>
      <xdr:col>0</xdr:col>
      <xdr:colOff>1407584</xdr:colOff>
      <xdr:row>6</xdr:row>
      <xdr:rowOff>10583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859" y="401108"/>
          <a:ext cx="1355725" cy="614892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6</xdr:row>
      <xdr:rowOff>10583</xdr:rowOff>
    </xdr:from>
    <xdr:to>
      <xdr:col>0</xdr:col>
      <xdr:colOff>1354670</xdr:colOff>
      <xdr:row>7</xdr:row>
      <xdr:rowOff>105836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stCxn id="2" idx="2"/>
        </xdr:cNvCxnSpPr>
      </xdr:nvCxnSpPr>
      <xdr:spPr>
        <a:xfrm rot="16200000" flipH="1">
          <a:off x="894028" y="851694"/>
          <a:ext cx="296336" cy="624948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1449917</xdr:colOff>
      <xdr:row>1</xdr:row>
      <xdr:rowOff>84666</xdr:rowOff>
    </xdr:from>
    <xdr:to>
      <xdr:col>1</xdr:col>
      <xdr:colOff>1658232</xdr:colOff>
      <xdr:row>3</xdr:row>
      <xdr:rowOff>11877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7" y="84666"/>
          <a:ext cx="1683757" cy="314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3</xdr:row>
      <xdr:rowOff>20109</xdr:rowOff>
    </xdr:from>
    <xdr:to>
      <xdr:col>0</xdr:col>
      <xdr:colOff>1407584</xdr:colOff>
      <xdr:row>6</xdr:row>
      <xdr:rowOff>10584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859" y="401109"/>
          <a:ext cx="1355725" cy="614892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6</xdr:row>
      <xdr:rowOff>10584</xdr:rowOff>
    </xdr:from>
    <xdr:to>
      <xdr:col>0</xdr:col>
      <xdr:colOff>1365250</xdr:colOff>
      <xdr:row>7</xdr:row>
      <xdr:rowOff>127000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2" idx="2"/>
        </xdr:cNvCxnSpPr>
      </xdr:nvCxnSpPr>
      <xdr:spPr>
        <a:xfrm rot="16200000" flipH="1">
          <a:off x="894028" y="851695"/>
          <a:ext cx="306916" cy="635528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1445559</xdr:colOff>
      <xdr:row>1</xdr:row>
      <xdr:rowOff>78442</xdr:rowOff>
    </xdr:from>
    <xdr:to>
      <xdr:col>1</xdr:col>
      <xdr:colOff>1653874</xdr:colOff>
      <xdr:row>3</xdr:row>
      <xdr:rowOff>5653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59" y="78442"/>
          <a:ext cx="1676286" cy="319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859" y="401108"/>
          <a:ext cx="1355725" cy="661459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5</xdr:row>
      <xdr:rowOff>62442</xdr:rowOff>
    </xdr:from>
    <xdr:to>
      <xdr:col>0</xdr:col>
      <xdr:colOff>1089026</xdr:colOff>
      <xdr:row>5</xdr:row>
      <xdr:rowOff>168274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stCxn id="2" idx="2"/>
        </xdr:cNvCxnSpPr>
      </xdr:nvCxnSpPr>
      <xdr:spPr>
        <a:xfrm rot="16200000" flipH="1">
          <a:off x="856458" y="935831"/>
          <a:ext cx="105832" cy="359304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296333</xdr:colOff>
      <xdr:row>2</xdr:row>
      <xdr:rowOff>30690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7" y="87840"/>
          <a:ext cx="1679576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109006</xdr:rowOff>
    </xdr:from>
    <xdr:to>
      <xdr:col>0</xdr:col>
      <xdr:colOff>1407583</xdr:colOff>
      <xdr:row>10</xdr:row>
      <xdr:rowOff>243414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5510" y="1299631"/>
          <a:ext cx="1362073" cy="944033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CASO</a:t>
          </a:r>
          <a:r>
            <a:rPr lang="pt-BR" sz="1100" baseline="0"/>
            <a:t> SUA CARGA SEJA ENQUADRADA NA TABELA 11, FAVOR INFORMAR O PESO LIQUIDO.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1859" y="401108"/>
          <a:ext cx="1355725" cy="666751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5</xdr:row>
      <xdr:rowOff>62442</xdr:rowOff>
    </xdr:from>
    <xdr:to>
      <xdr:col>0</xdr:col>
      <xdr:colOff>1089026</xdr:colOff>
      <xdr:row>5</xdr:row>
      <xdr:rowOff>168274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>
          <a:stCxn id="2" idx="2"/>
        </xdr:cNvCxnSpPr>
      </xdr:nvCxnSpPr>
      <xdr:spPr>
        <a:xfrm rot="16200000" flipH="1">
          <a:off x="856458" y="941123"/>
          <a:ext cx="105832" cy="359304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296333</xdr:colOff>
      <xdr:row>2</xdr:row>
      <xdr:rowOff>30690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974" y="87840"/>
          <a:ext cx="1681693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109006</xdr:rowOff>
    </xdr:from>
    <xdr:to>
      <xdr:col>0</xdr:col>
      <xdr:colOff>1407583</xdr:colOff>
      <xdr:row>10</xdr:row>
      <xdr:rowOff>243414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5510" y="1304923"/>
          <a:ext cx="1362073" cy="949324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CASO</a:t>
          </a:r>
          <a:r>
            <a:rPr lang="pt-BR" sz="1100" baseline="0"/>
            <a:t> SUA CARGA SEJA ENQUADRADA NA TABELA 11, FAVOR INFORMAR O PESO LIQUIDO.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Honda GR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ABBD"/>
      </a:accent1>
      <a:accent2>
        <a:srgbClr val="F58220"/>
      </a:accent2>
      <a:accent3>
        <a:srgbClr val="EC145A"/>
      </a:accent3>
      <a:accent4>
        <a:srgbClr val="BFD730"/>
      </a:accent4>
      <a:accent5>
        <a:srgbClr val="FFFF00"/>
      </a:accent5>
      <a:accent6>
        <a:srgbClr val="A5A5A5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26"/>
  <sheetViews>
    <sheetView showGridLines="0" showRowColHeaders="0" tabSelected="1" zoomScale="90" zoomScaleNormal="90" workbookViewId="0">
      <selection activeCell="B6" sqref="B6"/>
    </sheetView>
  </sheetViews>
  <sheetFormatPr defaultColWidth="0" defaultRowHeight="15" customHeight="1" zeroHeight="1" x14ac:dyDescent="0.25"/>
  <cols>
    <col min="1" max="1" width="22" style="2" customWidth="1"/>
    <col min="2" max="4" width="25.7109375" customWidth="1"/>
    <col min="5" max="5" width="20.7109375" hidden="1" customWidth="1"/>
    <col min="6" max="6" width="25.7109375" customWidth="1"/>
    <col min="7" max="7" width="2.5703125" customWidth="1"/>
    <col min="8" max="9" width="25.7109375" customWidth="1"/>
    <col min="10" max="10" width="15" hidden="1" customWidth="1"/>
    <col min="11" max="11" width="25.7109375" customWidth="1"/>
    <col min="12" max="12" width="2.5703125" customWidth="1"/>
    <col min="13" max="16384" width="9.140625" hidden="1"/>
  </cols>
  <sheetData>
    <row r="1" spans="1:12" ht="16.350000000000001" customHeight="1" x14ac:dyDescent="0.25">
      <c r="A1"/>
      <c r="C1" s="144"/>
      <c r="I1" s="59"/>
      <c r="J1" s="59"/>
      <c r="L1" s="2"/>
    </row>
    <row r="2" spans="1:12" ht="16.350000000000001" customHeight="1" x14ac:dyDescent="0.25">
      <c r="A2"/>
      <c r="B2" s="27">
        <v>41860</v>
      </c>
      <c r="F2" s="139" t="str">
        <f>IF($H$6="","Vigência: 09/08/2024",
IF($H$6&gt;=$K$21,"Vigência: 09/08/2024",
IF($H$6&gt;=$K$22,"Vigência: 11/08/2023",
IF($H$6&gt;=$K$23,"Vigência: 01/01/2023",
IF($H$6&gt;=$K$24,"Vigência: 11/08/2022",IF($H$6&gt;=$K$25,"Vigência: 12/08/2021",
IF($H$6&gt;=$K$26,"Vigência: 22/02/2020","Vigência: 13/08/2020")))))))</f>
        <v>Vigência: 09/08/2024</v>
      </c>
      <c r="H2" s="59"/>
      <c r="I2" s="59"/>
      <c r="J2" s="106"/>
      <c r="L2" s="2"/>
    </row>
    <row r="3" spans="1:12" ht="16.350000000000001" customHeight="1" x14ac:dyDescent="0.3">
      <c r="A3" s="28" t="s">
        <v>2</v>
      </c>
      <c r="B3" s="3" t="s">
        <v>1</v>
      </c>
      <c r="C3" s="20"/>
      <c r="D3" s="20"/>
      <c r="E3" s="20"/>
      <c r="J3" s="59"/>
      <c r="L3" s="2"/>
    </row>
    <row r="4" spans="1:12" ht="16.350000000000001" customHeight="1" x14ac:dyDescent="0.25">
      <c r="A4" s="28" t="s">
        <v>3</v>
      </c>
      <c r="B4" s="146" t="s">
        <v>0</v>
      </c>
      <c r="C4" s="146"/>
      <c r="D4" s="146"/>
      <c r="E4" s="146"/>
      <c r="J4" s="2"/>
      <c r="L4" s="2"/>
    </row>
    <row r="5" spans="1:12" ht="16.350000000000001" customHeight="1" x14ac:dyDescent="0.25">
      <c r="A5" s="28" t="s">
        <v>4</v>
      </c>
      <c r="B5" s="18" t="s">
        <v>5</v>
      </c>
      <c r="C5" s="19" t="s">
        <v>6</v>
      </c>
      <c r="D5" s="59"/>
      <c r="E5" s="59"/>
      <c r="F5" s="30" t="s">
        <v>29</v>
      </c>
      <c r="H5" s="30" t="s">
        <v>30</v>
      </c>
      <c r="I5" s="59"/>
      <c r="K5" s="30" t="s">
        <v>75</v>
      </c>
    </row>
    <row r="6" spans="1:12" ht="16.350000000000001" customHeight="1" x14ac:dyDescent="0.25">
      <c r="A6"/>
      <c r="B6" s="108"/>
      <c r="C6" s="49"/>
      <c r="D6" s="143"/>
      <c r="E6" s="59"/>
      <c r="F6" s="50"/>
      <c r="H6" s="51"/>
      <c r="I6" s="59"/>
      <c r="K6" s="152"/>
    </row>
    <row r="7" spans="1:12" ht="16.350000000000001" customHeight="1" x14ac:dyDescent="0.25">
      <c r="A7"/>
      <c r="B7" s="2"/>
      <c r="C7" s="128"/>
      <c r="D7" s="129" t="s">
        <v>84</v>
      </c>
      <c r="E7" s="59"/>
      <c r="F7" s="52" t="s">
        <v>31</v>
      </c>
      <c r="H7" s="53">
        <f>IF(AND(OR($B$6="",$C$6="",$F$6="",$H$6="")),0,IF(AND(K26&gt;F6,K26&lt;H6),NETWORKDAYS.INTL(F6,K26,11,Sabado!$A$2:$A$435)+(H6-K26),IF(H6=K26,NETWORKDAYS.INTL(F6,H6,11,Sabado!$A$2:$A$435),IF(F6&gt;=K26,(H6-F6)+1,IF(AND(K26&gt;F6,H6&lt;K26),NETWORKDAYS.INTL(F6,H6,11,Sabado!$A$2:$A$435),1)))))</f>
        <v>0</v>
      </c>
      <c r="I7" s="59"/>
      <c r="K7" s="153"/>
    </row>
    <row r="8" spans="1:12" ht="16.350000000000001" customHeight="1" thickBot="1" x14ac:dyDescent="0.3">
      <c r="A8"/>
      <c r="B8" s="2" t="str">
        <f>IF(OR($B$6="",$C$6="",$F$6="",$H$6=""),"",IF(OR($B$6="",$B$6=0),0,D8*B6))</f>
        <v/>
      </c>
      <c r="C8" s="4">
        <f>IF(OR($B$6="",$C$6="",$F$6="",$H$6=""),0,IF($B$6=0,0,($C$6/$B$6)))</f>
        <v>0</v>
      </c>
      <c r="D8" s="141" t="str">
        <f>IF(OR($B$6="",$C$6="",$F$6="",$H$6=""),"",IF($H$7&lt;=0,0,IF(AND($C$8&lt;10196.92,$H$6&gt;=$K$21),0.0612,IF($H$7&lt;=0,0,IF(AND($C$8&gt;10196.92,$H$6&gt;=$K$21),0,IF($H$7&lt;=0,0,IF(AND($C$8&gt;5000,$H$6&lt;$K$21),0,IF(AND(OR($B$6=0,$H$6="")),0,IF(AND($B$6&gt;0,$H$6=""),0.0587,IF(AND($C$8&lt;5000,$H$6&gt;=$K$21),0.0587,IF(AND($C$8&lt;5000,$H$6&gt;=$K$22),0.0569,IF(AND($C$8&lt;5000,$H$6&gt;=$K$23),0.0773,IF(AND($C$8&lt;5000,$H$6&gt;=$K$24),0.0691,IF(AND($C$8&lt;5000,$H$6&gt;=$K$25),0.0638,0.0625))))))))))))))</f>
        <v/>
      </c>
      <c r="E8" s="2"/>
      <c r="F8" s="141">
        <f>IF($H$6="",20.41,IF($H$6&gt;=$K$21,20.41,IF($H$6&gt;=$K$22,19.58,IF($H$6&gt;=$K$23,18.98,IF($H$6&gt;=$K$24,25.79,IF($H$6&gt;=$K$25,23.05,IF($H$6&gt;=$K$26,20.83,21.28)))))))</f>
        <v>20.41</v>
      </c>
      <c r="G8" s="59"/>
      <c r="H8" s="59"/>
      <c r="I8" s="60"/>
      <c r="J8" s="59"/>
      <c r="K8" s="59"/>
    </row>
    <row r="9" spans="1:12" ht="16.350000000000001" customHeight="1" thickTop="1" thickBot="1" x14ac:dyDescent="0.3">
      <c r="A9"/>
      <c r="B9" s="31" t="s">
        <v>7</v>
      </c>
      <c r="C9" s="147" t="str">
        <f>H11</f>
        <v>TABELA 7 e 8</v>
      </c>
      <c r="D9" s="147"/>
      <c r="E9" s="32" t="s">
        <v>10</v>
      </c>
      <c r="F9" s="33" t="s">
        <v>11</v>
      </c>
      <c r="I9" s="60"/>
      <c r="K9" s="59"/>
    </row>
    <row r="10" spans="1:12" ht="16.350000000000001" customHeight="1" thickTop="1" x14ac:dyDescent="0.25">
      <c r="A10"/>
      <c r="B10" s="45" t="str">
        <f>IF(AND($C$8&gt;=10196.92,$H$6&gt;=$K$21),A17&amp;"º"&amp;" PERÍODO(S)",IF(AND($C$8&lt;10196.92,$H$6&gt;=$K$21,H7&lt;=2),1&amp;"º"&amp;" PERÍODO",IF(AND($C$8&lt;10196.92,$H$6&gt;=$K$21,H7&lt;=5),2&amp;"º"&amp;" PERÍODO(S)",IF(AND($C$8&lt;10196.92,$H$6&gt;=$K$21,H7&lt;=10),3&amp;"º"&amp;" PERÍODO(S)",IF(AND($C$8&lt;10196.92,$H$6&gt;=$K$21,H7&lt;=20),4&amp;"º"&amp;" PERÍODO(S)",IF(AND($C$8&lt;10196.92,$H$6&gt;=$K$21,H7&gt;20),ROUNDUP(A17+4,0)&amp;"º"&amp;" PERÍODO(S)",IF(AND($C$8&gt;=5000,$H$6&lt;$K$21),A17&amp;"º"&amp;" PERÍODO(S)",IF(AND($C$8&lt;5000,$H$6&lt;$K$21,H7&lt;=2),1&amp;"º"&amp;" PERÍODO",IF(AND($C$8&lt;5000,$H$6&lt;$K$21,H7&lt;=5),2&amp;"º"&amp;" PERÍODO(S)",IF(AND($C$8&lt;5000,$H$6&lt;$K$21,H7&lt;=10),3&amp;"º"&amp;" PERÍODO(S)",IF(AND($C$8&lt;5000,$H$6&lt;$K$21,H7&lt;=20),4&amp;"º"&amp;" PERÍODO(S)",ROUNDUP(A17+4,0)&amp;"º"&amp;" PERÍODO(S)")))))))))))</f>
        <v>1º PERÍODO</v>
      </c>
      <c r="C10" s="46" t="str">
        <f>IF(OR($B$6="",$C$6="",$F$6="",$H$6=""),"",IF($H$7&lt;=0,"",IF(AND($H$6&gt;=$K$21,$C$8&gt;=163150.64),$I$18*$A$17,IF(AND($H$6&gt;=$K$21,$C$8&gt;=40787.66),I16*$A$17,IF(AND($H$6&gt;=$K$21,$C$8&gt;=10196.92),I14*$A$17,
IF(AND($H$6&lt;$K$21,$C$8&gt;=80000),$I$18*$A$17,IF(AND($H$6&lt;$K$21,$C$8&gt;=20000),I16*$A$17,IF(AND(H6&lt;K21,$C$8&gt;=5000),I14*$A$17,IF($H$7&lt;=2,$C$14,IF($H$7&lt;=5,$C$16,IF($H$7&lt;=10,$C$18,
IF($H$7&lt;=20,$C$20,$C$20+($C$22)*$A$17))))))))))))</f>
        <v/>
      </c>
      <c r="D10" s="47" t="str">
        <f>D8</f>
        <v/>
      </c>
      <c r="E10" s="48">
        <v>0</v>
      </c>
      <c r="F10" s="56"/>
      <c r="H10" s="148" t="s">
        <v>52</v>
      </c>
      <c r="I10" s="149"/>
      <c r="K10" s="59"/>
    </row>
    <row r="11" spans="1:12" ht="16.350000000000001" customHeight="1" thickBot="1" x14ac:dyDescent="0.45">
      <c r="A11"/>
      <c r="B11" s="36" t="s">
        <v>32</v>
      </c>
      <c r="C11" s="39">
        <f>IF(OR($B$6="",$C$6="",$F$6="",$H$6=""),0,
IF($H$7&lt;=0,"",
IF(C8&gt;=10196.92,$C$6*$C$10,(($C$6)*$C$10))))</f>
        <v>0</v>
      </c>
      <c r="D11" s="37" t="str">
        <f>IF(OR($B$6="",$C$6="",$F$6="",$H$6=""),"",IF($D$10=0,"",IF($B$8&gt;=$F$8,$B$8,$F$8)))</f>
        <v/>
      </c>
      <c r="E11" s="42">
        <f>E10*(SUM(C11:D11))</f>
        <v>0</v>
      </c>
      <c r="F11" s="57">
        <f>IF(OR($B$6="",$C$6="",$F$6="",$H$6=""),0,
IF($E$11="","",($E$11+(SUM($C$11:$D$11)))))</f>
        <v>0</v>
      </c>
      <c r="H11" s="150" t="str">
        <f>IF(AND($H$6&gt;=K21,$C$8&lt;10196.92),"TABELA 7 e 8",IF(AND($H$6&gt;=K21,$C$8&gt;=10196.92),"TABELA 11",IF(AND($H$6&lt;K21,$C$8&lt;5000),"TABELA 7 e 8","TABELA 11")))</f>
        <v>TABELA 7 e 8</v>
      </c>
      <c r="I11" s="151"/>
      <c r="K11" s="59"/>
    </row>
    <row r="12" spans="1:12" ht="16.350000000000001" customHeight="1" thickTop="1" x14ac:dyDescent="0.25">
      <c r="A12" s="59"/>
      <c r="K12" s="59"/>
    </row>
    <row r="13" spans="1:12" ht="16.350000000000001" customHeight="1" x14ac:dyDescent="0.25">
      <c r="A13" s="59"/>
      <c r="B13" s="5" t="s">
        <v>7</v>
      </c>
      <c r="C13" s="6" t="s">
        <v>8</v>
      </c>
      <c r="D13" s="6" t="s">
        <v>9</v>
      </c>
      <c r="E13" s="7" t="s">
        <v>10</v>
      </c>
      <c r="F13" s="8" t="s">
        <v>11</v>
      </c>
      <c r="H13" s="120" t="s">
        <v>7</v>
      </c>
      <c r="I13" s="121" t="s">
        <v>22</v>
      </c>
      <c r="J13" s="120" t="s">
        <v>10</v>
      </c>
      <c r="K13" s="61"/>
    </row>
    <row r="14" spans="1:12" ht="16.350000000000001" customHeight="1" x14ac:dyDescent="0.25">
      <c r="A14" s="59"/>
      <c r="B14" s="9" t="s">
        <v>12</v>
      </c>
      <c r="C14" s="40" t="str">
        <f>IF(OR($B$6="",$C$6="",$F$6="",$H$6=""),"",IF($H$7&lt;=0,"",IF(AND($C$8&lt;10196.62,$H$6&gt;=$K$21),0.55%,IF(AND($C$8&lt;5000,$H$6&gt;=$K$22),0.55%,IF(AND($C$8&lt;5000,$H$6&lt;$K$22,$H$6&lt;&gt;""),0.75%,"")))))</f>
        <v/>
      </c>
      <c r="D14" s="142" t="str">
        <f>IF(OR($B$6="",$C$6="",$F$6="",$H$6=""),"",
IF($H$7&lt;=0,"",
IF(AND(H6&gt;=K21,$C$8&gt;10196.92),"",
IF(AND(H6&lt;K21,$C$8&gt;5000),"",
IF(AND($B$6&gt;0,$H$6=""),0.0612,
IF($H$6&gt;=$K$21,0.0612,
IF($H$6&gt;=$K$22,0.0587,
IF($H$6&gt;=$K$23,0.0569,
IF($H$6&gt;=$K$24,0.0773,
IF($H$6&gt;=$K$25,0.0691,0.0638))))))))))</f>
        <v/>
      </c>
      <c r="E14" s="40">
        <v>0</v>
      </c>
      <c r="F14" s="43"/>
      <c r="H14" s="9" t="str">
        <f>IF(OR(H6="",H6&gt;=K21),"De R$ 10.196,92","De R$ 5.000,00")</f>
        <v>De R$ 10.196,92</v>
      </c>
      <c r="I14" s="122" t="str">
        <f>IF(OR($B$6="",$C$6="",$F$6="",$H$6=""),"",
IF($H$7&lt;=0,"",
IF(AND($H$6&gt;=$K$21,$C$8&gt;=10196.92,$C$8&lt;40787.65),0.44%,
IF(AND($H$6&lt;$K$21,$C$8&gt;=5000,$C$8&lt;19999),0.44%,
IF(AND($H$6&lt;$K$22,$C$8&gt;=5000,$C$8&lt;19999),0.6%,"")))))</f>
        <v/>
      </c>
      <c r="J14" s="16">
        <v>0</v>
      </c>
      <c r="K14" s="67"/>
    </row>
    <row r="15" spans="1:12" ht="16.350000000000001" customHeight="1" x14ac:dyDescent="0.25">
      <c r="A15" s="59"/>
      <c r="B15" s="12" t="s">
        <v>13</v>
      </c>
      <c r="C15" s="41" t="str">
        <f>IF($C$14="","",C14*$C$6)</f>
        <v/>
      </c>
      <c r="D15" s="13" t="str">
        <f>IF(OR($F$6="",$H$6=""),"",IF($D$14="","",IF($B$8&gt;=F8,$B$8,$F$8)))</f>
        <v/>
      </c>
      <c r="E15" s="41">
        <f>IF($E$14="","",($E$14*(SUM(C15:D15))))</f>
        <v>0</v>
      </c>
      <c r="F15" s="44">
        <f>IF(E15="","",(E15+(SUM(C15:D15))))</f>
        <v>0</v>
      </c>
      <c r="H15" s="12" t="str">
        <f>IF(OR(H6="",H6&gt;=K21),"a R$ 40.787,65 p/kg","a R$ 19.999,99 p/kg")</f>
        <v>a R$ 40.787,65 p/kg</v>
      </c>
      <c r="I15" s="124" t="str">
        <f>IF($I$14="","",($I$14*$C$6))</f>
        <v/>
      </c>
      <c r="J15" s="17" t="str">
        <f>IF($I$15="","",($J$14*$I$15))</f>
        <v/>
      </c>
      <c r="K15" s="23"/>
    </row>
    <row r="16" spans="1:12" ht="16.350000000000001" customHeight="1" x14ac:dyDescent="0.25">
      <c r="A16" s="34" t="s">
        <v>51</v>
      </c>
      <c r="B16" s="9" t="s">
        <v>14</v>
      </c>
      <c r="C16" s="40" t="str">
        <f>IF(OR($B$6="",$C$6="",$F$6="",$H$6=""),"",IF($H$7&lt;=0,"",IF(AND($C$8&lt;10196.92,$H$6&gt;=$K$21),1.1%,IF(AND($C$8&lt;5000,$H$6&gt;=$K$22),1.1%,
IF(AND($C$8&lt;5000,$H$6&lt;$K$22,$H$6&lt;&gt;""),1.5%,"")))))</f>
        <v/>
      </c>
      <c r="D16" s="15"/>
      <c r="E16" s="40"/>
      <c r="F16" s="43"/>
      <c r="H16" s="9" t="str">
        <f>IF(OR(H6="",H6&gt;=K21),"De R$ 40.787,66","De R$ 20.000,00")</f>
        <v>De R$ 40.787,66</v>
      </c>
      <c r="I16" s="123" t="str">
        <f>IF(OR($B$6="",$C$6="",$F$6="",$H$6=""),"",
IF($H$7&lt;=0,"",
IF(AND($H$6&gt;=$K$21,$C$8&gt;=40787.66,$C$8&lt;163150.63),0.22%,
IF(AND($H$6&lt;$K$21,$C$8&gt;=20000,$C$8&lt;79999),0.22%,
IF(AND($H$6&lt;$K$22,$C$8&gt;=20000,$C$8&lt;79999),0.3%,"")))))</f>
        <v/>
      </c>
      <c r="J16" s="16"/>
      <c r="K16" s="67"/>
    </row>
    <row r="17" spans="1:11" ht="16.350000000000001" customHeight="1" x14ac:dyDescent="0.25">
      <c r="A17" s="34">
        <f>IF(H7=0,1,IF(AND($C$8&lt;10196.92,$H$6&gt;=$K$21),ROUNDUP((H7-20)/10,0),IF(H7=0,1,IF(AND($C$8&gt;10196.92,$H$6&gt;=$K$21),ROUNDUP($H$7/3,0),IF(H7=0,1,IF(AND($C$8&lt;5000,H6&lt;=$K$22),ROUNDUP((H7-20)/10,0),ROUNDUP($H$7/3,0)))))))</f>
        <v>1</v>
      </c>
      <c r="B17" s="12" t="s">
        <v>15</v>
      </c>
      <c r="C17" s="41" t="str">
        <f>IF($C$14="","",C16*$C$6)</f>
        <v/>
      </c>
      <c r="D17" s="13" t="str">
        <f>IF(OR($B$6="",$C$6="",$F$6="",$H$6=""),"",IF($D$14="","",IF($B$8&gt;=$F$8,$B$8,$F$8)))</f>
        <v/>
      </c>
      <c r="E17" s="41">
        <f>IF($E$14="","",($E$14*(SUM(C17:D17))))</f>
        <v>0</v>
      </c>
      <c r="F17" s="44">
        <f>IF(E17="","",(E17+(SUM(C17:D17))))</f>
        <v>0</v>
      </c>
      <c r="H17" s="12" t="str">
        <f>IF(OR(H6="",H6&gt;=K21),"a R$ 163.150,63 p/kg","a R$ 79.999,99 p/kg")</f>
        <v>a R$ 163.150,63 p/kg</v>
      </c>
      <c r="I17" s="124" t="str">
        <f>IF($I$16="","",($I$16*$C$6))</f>
        <v/>
      </c>
      <c r="J17" s="17" t="str">
        <f>IF($I$17="","",($J$14*$I$17))</f>
        <v/>
      </c>
      <c r="K17" s="23"/>
    </row>
    <row r="18" spans="1:11" ht="16.350000000000001" customHeight="1" x14ac:dyDescent="0.25">
      <c r="A18" s="145"/>
      <c r="B18" s="9" t="s">
        <v>16</v>
      </c>
      <c r="C18" s="40" t="str">
        <f>IF(OR($B$6="",$C$6="",$F$6="",$H$6=""),"",IF($H$7&lt;=0,"",IF(AND($C$8&lt;10196.92,$H$6&gt;=$K$21),1.65%,IF(AND($C$8&lt;5000,$H$6&gt;=$K$22),1.65%,IF(AND($C$8&lt;5000,$H$6&lt;$K$22,$H$6&lt;&gt;""),2.25%,"")))))</f>
        <v/>
      </c>
      <c r="D18" s="15"/>
      <c r="E18" s="40"/>
      <c r="F18" s="43"/>
      <c r="H18" s="9" t="str">
        <f>IF(OR(H6="",H6&gt;=K21),"Acima de 163.150,64","Acima de 80.000,00")</f>
        <v>Acima de 163.150,64</v>
      </c>
      <c r="I18" s="123" t="str">
        <f>IF(OR($B$6="",$C$6="",$F$6="",$H$6=""),"",
IF($H$7&lt;=0,"",
IF(AND($H$6&gt;=$K$21,$C$8&gt;=163150.64),0.11%,
IF(AND($H$6&lt;$K$21,$C$8&gt;=80000),0.11%,
IF(AND($H$6&lt;$K$22,$C$8&gt;=80000),0.15%,"")))))</f>
        <v/>
      </c>
      <c r="J18" s="16"/>
      <c r="K18" s="67"/>
    </row>
    <row r="19" spans="1:11" ht="16.350000000000001" customHeight="1" x14ac:dyDescent="0.25">
      <c r="A19" s="59"/>
      <c r="B19" s="12" t="s">
        <v>17</v>
      </c>
      <c r="C19" s="41" t="str">
        <f>IF($C$14="","",C18*$C$6)</f>
        <v/>
      </c>
      <c r="D19" s="13" t="str">
        <f>IF(OR($B$6="",$C$6="",$F$6="",$H$6=""),"",IF($D$14="","",IF($B$8&gt;=F8,$B$8,F8)))</f>
        <v/>
      </c>
      <c r="E19" s="41">
        <f>IF($E$14="","",($E$14*(SUM(C19:D19))))</f>
        <v>0</v>
      </c>
      <c r="F19" s="44">
        <f>IF(E19="","",(E19+(SUM(C19:D19))))</f>
        <v>0</v>
      </c>
      <c r="H19" s="12" t="s">
        <v>28</v>
      </c>
      <c r="I19" s="124" t="str">
        <f>IF($I$18="","",($I$18*$C$6))</f>
        <v/>
      </c>
      <c r="J19" s="17" t="str">
        <f>IF($I$19="","",($J$14*$I$19))</f>
        <v/>
      </c>
      <c r="K19" s="23"/>
    </row>
    <row r="20" spans="1:11" ht="16.350000000000001" customHeight="1" x14ac:dyDescent="0.25">
      <c r="A20" s="59"/>
      <c r="B20" s="9" t="s">
        <v>18</v>
      </c>
      <c r="C20" s="40" t="str">
        <f>IF(OR($B$6="",$C$6="",$F$6="",$H$6=""),"",IF($H$7&lt;=0,"",IF(AND($C$8&lt;10196.92,$H$6&gt;=$K$21),3.3%,IF(AND($C$8&lt;5000,$H$6&gt;=$K$22),3.3%,IF(AND($C$8&lt;5000,$H$6&lt;$K$22,$H$6&lt;&gt;""),4.5%,"")))))</f>
        <v/>
      </c>
      <c r="D20" s="15"/>
      <c r="E20" s="40"/>
      <c r="F20" s="43"/>
      <c r="H20" s="59"/>
      <c r="I20" s="59"/>
      <c r="J20" s="59"/>
      <c r="K20" s="59"/>
    </row>
    <row r="21" spans="1:11" ht="16.350000000000001" customHeight="1" x14ac:dyDescent="0.25">
      <c r="A21" s="59"/>
      <c r="B21" s="12" t="s">
        <v>19</v>
      </c>
      <c r="C21" s="41" t="str">
        <f>IF($C$14="","",C20*$C$6)</f>
        <v/>
      </c>
      <c r="D21" s="13" t="str">
        <f>IF(OR($B$6="",$C$6="",$F$6="",$H$6=""),"",IF($D$14="","",IF($B$8&gt;=F8,$B$8,F8)))</f>
        <v/>
      </c>
      <c r="E21" s="41">
        <f>IF($E$14="","",($E$14*(SUM(C21:D21))))</f>
        <v>0</v>
      </c>
      <c r="F21" s="44">
        <f>IF(E21="","",(E21+(SUM(C21:D21))))</f>
        <v>0</v>
      </c>
      <c r="H21" s="59"/>
      <c r="I21" s="59"/>
      <c r="J21" s="59"/>
      <c r="K21" s="168">
        <v>45513</v>
      </c>
    </row>
    <row r="22" spans="1:11" ht="16.350000000000001" customHeight="1" x14ac:dyDescent="0.25">
      <c r="A22" s="59"/>
      <c r="B22" s="9" t="s">
        <v>20</v>
      </c>
      <c r="C22" s="40" t="str">
        <f>IF(OR($B$6="",$C$6="",$F$6="",$H$6=""),"",IF($H$7&lt;=0,"",IF(AND($C$8&lt;10196.92,$H$6&gt;=$K$21),1.65%,IF(AND($C$8&lt;5000,$H$6&gt;=$K$22),1.65%,IF(AND($C$8&lt;5000,$H$6&lt;$K$22,$H$6&lt;&gt;""),2.25%,"")))))</f>
        <v/>
      </c>
      <c r="D22" s="15"/>
      <c r="E22" s="40"/>
      <c r="F22" s="43"/>
      <c r="H22" s="59"/>
      <c r="I22" s="59"/>
      <c r="J22" s="59"/>
      <c r="K22" s="27">
        <v>45149</v>
      </c>
    </row>
    <row r="23" spans="1:11" ht="16.350000000000001" customHeight="1" x14ac:dyDescent="0.25">
      <c r="A23" s="59"/>
      <c r="B23" s="12" t="s">
        <v>21</v>
      </c>
      <c r="C23" s="41" t="str">
        <f>IF($C$14="","",$C$22*$C$6)</f>
        <v/>
      </c>
      <c r="D23" s="13"/>
      <c r="E23" s="41">
        <f>IF($E$14="","",($E$14*(SUM(C23:D23))))</f>
        <v>0</v>
      </c>
      <c r="F23" s="44">
        <f>IF(E23="","",(E23+(SUM(C23:D23))))</f>
        <v>0</v>
      </c>
      <c r="H23" s="59"/>
      <c r="I23" s="59"/>
      <c r="J23" s="59"/>
      <c r="K23" s="27">
        <v>44927</v>
      </c>
    </row>
    <row r="24" spans="1:11" ht="9" customHeight="1" x14ac:dyDescent="0.25">
      <c r="A24" s="59"/>
      <c r="B24" s="21"/>
      <c r="C24" s="22"/>
      <c r="D24" s="22"/>
      <c r="E24" s="22"/>
      <c r="F24" s="23"/>
      <c r="H24" s="59"/>
      <c r="I24" s="59"/>
      <c r="J24" s="59"/>
      <c r="K24" s="27">
        <v>44784</v>
      </c>
    </row>
    <row r="25" spans="1:11" ht="15.75" x14ac:dyDescent="0.25">
      <c r="A25" s="59"/>
      <c r="B25" s="127" t="s">
        <v>70</v>
      </c>
      <c r="K25" s="27">
        <v>44420</v>
      </c>
    </row>
    <row r="26" spans="1:11" ht="16.5" customHeight="1" x14ac:dyDescent="0.25">
      <c r="K26" s="169">
        <v>43883</v>
      </c>
    </row>
  </sheetData>
  <sheetProtection algorithmName="SHA-512" hashValue="sjPrlWnveq4whWR99hPOB3hZizb+cMwh4HDSUlV1bHdG5lxSjDZQyPPiMQFIg9LJyMtJiSR5M8UMUxHLe5yL1A==" saltValue="2I5R2Lbm0LmhKzWVqzUgTQ==" spinCount="100000" sheet="1" selectLockedCells="1"/>
  <protectedRanges>
    <protectedRange sqref="B6 F7 D7" name="Intervalo1"/>
  </protectedRanges>
  <mergeCells count="5">
    <mergeCell ref="B4:E4"/>
    <mergeCell ref="C9:D9"/>
    <mergeCell ref="H10:I10"/>
    <mergeCell ref="H11:I11"/>
    <mergeCell ref="K6:K7"/>
  </mergeCells>
  <conditionalFormatting sqref="H7">
    <cfRule type="expression" dxfId="7" priority="4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ignoredErrors>
    <ignoredError sqref="C16 C18 C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7"/>
  <sheetViews>
    <sheetView showGridLines="0" showRowColHeaders="0" zoomScale="90" zoomScaleNormal="90" workbookViewId="0">
      <selection activeCell="D8" sqref="D8"/>
    </sheetView>
  </sheetViews>
  <sheetFormatPr defaultColWidth="0" defaultRowHeight="0" customHeight="1" zeroHeight="1" x14ac:dyDescent="0.25"/>
  <cols>
    <col min="1" max="1" width="22" style="59" customWidth="1"/>
    <col min="2" max="4" width="25.7109375" customWidth="1"/>
    <col min="5" max="5" width="6.7109375" bestFit="1" customWidth="1"/>
    <col min="6" max="6" width="25.7109375" customWidth="1"/>
    <col min="7" max="7" width="6.7109375" customWidth="1"/>
    <col min="8" max="8" width="25.7109375" customWidth="1"/>
    <col min="9" max="10" width="15" hidden="1" customWidth="1"/>
    <col min="11" max="12" width="9.140625" hidden="1" customWidth="1"/>
    <col min="13" max="16384" width="9.140625" hidden="1"/>
  </cols>
  <sheetData>
    <row r="1" spans="1:10" ht="15" x14ac:dyDescent="0.25">
      <c r="H1" s="27">
        <v>45513</v>
      </c>
    </row>
    <row r="2" spans="1:10" ht="15" x14ac:dyDescent="0.25">
      <c r="A2"/>
      <c r="D2" s="59"/>
      <c r="G2" s="59"/>
      <c r="H2" s="27">
        <v>45149</v>
      </c>
    </row>
    <row r="3" spans="1:10" ht="16.350000000000001" customHeight="1" x14ac:dyDescent="0.25">
      <c r="A3"/>
      <c r="B3" s="27">
        <v>41860</v>
      </c>
      <c r="D3" s="139" t="str">
        <f>IF($F$8="","Vigência: 09/08/2024",
IF($F$8&gt;=$H$1,"Vigência: 09/08/2024",
IF($F$8&gt;=$H$2,"Vigência: 11/08/2023",
IF($F$8&gt;=$H$3,"Vigência: 01/01/2023",
IF($F$8&gt;=$H$4,"Vigência: 11/08/2022",
IF($F$8&gt;=$H$5,"Vigência: 12/08/2021","Vigência: 13/08/2020"))))))</f>
        <v>Vigência: 09/08/2024</v>
      </c>
      <c r="F3" s="59"/>
      <c r="G3" s="59"/>
      <c r="H3" s="27">
        <v>44927</v>
      </c>
    </row>
    <row r="4" spans="1:10" ht="16.350000000000001" customHeight="1" x14ac:dyDescent="0.3">
      <c r="A4" s="28" t="s">
        <v>2</v>
      </c>
      <c r="B4" s="125" t="s">
        <v>1</v>
      </c>
      <c r="C4" s="20"/>
      <c r="D4" s="20"/>
      <c r="E4" s="20"/>
      <c r="F4" s="59"/>
      <c r="G4" s="59"/>
      <c r="H4" s="27">
        <v>44784</v>
      </c>
    </row>
    <row r="5" spans="1:10" ht="16.350000000000001" customHeight="1" x14ac:dyDescent="0.25">
      <c r="A5" s="28" t="s">
        <v>3</v>
      </c>
      <c r="B5" s="146" t="s">
        <v>0</v>
      </c>
      <c r="C5" s="146"/>
      <c r="D5" s="146"/>
      <c r="E5" s="146"/>
      <c r="F5" s="59"/>
      <c r="G5" s="59"/>
      <c r="H5" s="27">
        <v>44420</v>
      </c>
    </row>
    <row r="6" spans="1:10" ht="16.350000000000001" customHeight="1" x14ac:dyDescent="0.25">
      <c r="A6" s="28" t="s">
        <v>4</v>
      </c>
      <c r="B6" s="67"/>
      <c r="C6" s="67"/>
      <c r="D6" s="67" t="s">
        <v>84</v>
      </c>
      <c r="E6" s="67"/>
      <c r="F6" s="59"/>
      <c r="G6" s="59"/>
      <c r="H6" s="27">
        <v>43883</v>
      </c>
    </row>
    <row r="7" spans="1:10" ht="16.350000000000001" customHeight="1" x14ac:dyDescent="0.25">
      <c r="B7" s="18" t="s">
        <v>5</v>
      </c>
      <c r="C7" s="63"/>
      <c r="D7" s="30" t="s">
        <v>29</v>
      </c>
      <c r="F7" s="30" t="s">
        <v>30</v>
      </c>
      <c r="H7" s="30" t="s">
        <v>75</v>
      </c>
    </row>
    <row r="8" spans="1:10" ht="16.350000000000001" customHeight="1" x14ac:dyDescent="0.25">
      <c r="A8"/>
      <c r="B8" s="87"/>
      <c r="C8" s="63"/>
      <c r="D8" s="88"/>
      <c r="F8" s="89"/>
      <c r="H8" s="158"/>
    </row>
    <row r="9" spans="1:10" ht="16.350000000000001" customHeight="1" x14ac:dyDescent="0.25">
      <c r="A9"/>
      <c r="D9" s="52" t="s">
        <v>31</v>
      </c>
      <c r="F9" s="53">
        <f>IF(AND(OR($B$8="",$D$8="",$F$8="")),0,IF(AND(H6&gt;D8,H6&lt;F8),NETWORKDAYS.INTL(D8,H6,11,Sabado!$A$2:$A$435)+(F8-H6),IF(F8=H6,NETWORKDAYS.INTL(D8,F8,11,Sabado!$A$2:$A$435),IF(D8&gt;=H6,(F8-D8)+1,IF(AND(H6&gt;D8,F8&lt;H6),NETWORKDAYS.INTL(D8,F8,11,Sabado!$A$2:$A$435),1)))))</f>
        <v>0</v>
      </c>
      <c r="H9" s="159"/>
    </row>
    <row r="10" spans="1:10" ht="16.350000000000001" customHeight="1" x14ac:dyDescent="0.25">
      <c r="B10" s="59"/>
      <c r="C10" s="59"/>
      <c r="D10" s="59"/>
      <c r="F10" s="59"/>
      <c r="G10" s="59"/>
      <c r="H10" s="60"/>
    </row>
    <row r="11" spans="1:10" ht="16.350000000000001" customHeight="1" thickBot="1" x14ac:dyDescent="0.3">
      <c r="B11" s="141" t="str">
        <f>IF(AND(OR($B$8="",$D$8="",$F$8="",$F$9&lt;=0)),"",
IF($F$8&gt;=$H$1,0.1633,
IF($F$8&gt;=$H$2,0.1567,
IF($F$8&gt;=$H$3,0.1519,
IF($F$8&gt;=$H$4,0.2064,
IF($F$8&gt;=$H$5,0.1845,0.1703))))))</f>
        <v/>
      </c>
      <c r="C11" s="104"/>
      <c r="D11" s="105"/>
      <c r="E11" s="116"/>
      <c r="F11" s="103"/>
      <c r="G11" s="154"/>
      <c r="H11" s="154"/>
    </row>
    <row r="12" spans="1:10" ht="16.350000000000001" customHeight="1" thickTop="1" thickBot="1" x14ac:dyDescent="0.45">
      <c r="A12" s="107"/>
      <c r="B12" s="71" t="s">
        <v>52</v>
      </c>
      <c r="C12" s="156" t="s">
        <v>72</v>
      </c>
      <c r="D12" s="157"/>
      <c r="E12" s="64"/>
      <c r="F12" s="103"/>
      <c r="G12" s="155"/>
      <c r="H12" s="155"/>
    </row>
    <row r="13" spans="1:10" ht="16.350000000000001" customHeight="1" thickTop="1" thickBot="1" x14ac:dyDescent="0.3">
      <c r="A13" s="107"/>
      <c r="B13" s="70" t="s">
        <v>73</v>
      </c>
      <c r="C13" s="72" t="s">
        <v>74</v>
      </c>
      <c r="D13" s="69" t="s">
        <v>11</v>
      </c>
      <c r="E13" s="59"/>
      <c r="F13" s="59"/>
      <c r="G13" s="59"/>
      <c r="H13" s="59"/>
      <c r="I13" s="59"/>
      <c r="J13" s="59"/>
    </row>
    <row r="14" spans="1:10" ht="16.350000000000001" customHeight="1" thickTop="1" x14ac:dyDescent="0.25">
      <c r="B14" s="78">
        <f>F9-4</f>
        <v>-4</v>
      </c>
      <c r="C14" s="77" t="str">
        <f>IF(AND(OR($B$8="",$D$8="",$F$8="",$F$9&lt;=0)),"",IF(B14&lt;1,"",ROUNDUP(B14/2,0)))</f>
        <v/>
      </c>
      <c r="D14" s="83" t="str">
        <f>IF(AND(OR($B$8="",$D$8="",$F$8="",$F$9&lt;=0)),"",
IF(AND($F$8&gt;=$H$1,SUM($B$15:$C$15)&lt;=20.41),"Mínimo",
IF(AND($F$8&gt;=$H$2,SUM($B$15:$C$15)&lt;=18.98),"Mínimo",
IF(AND($F$8&gt;=$H$3,SUM($B$15:$C$15)&lt;=25.8),"Mínimo",
IF(AND($F$8&gt;=$H$4,SUM($B$15:$C$15)&lt;=23.06),"Mínimo",
IF(AND($F$8&gt;=$H$5,SUM($B$15:$C$15)&lt;=21.28),"Mínimo",
IF(AND($F$8&gt;=$H$6,SUM($B$15:$C$15)&lt;=20.84),"Mínimo",
IF(C14="","",ROUNDUP(C14+1,0)&amp;" "&amp;"períodos"))))))))</f>
        <v/>
      </c>
      <c r="E14" s="61"/>
      <c r="F14" s="59"/>
      <c r="G14" s="109"/>
      <c r="H14" s="110"/>
      <c r="I14" s="61"/>
      <c r="J14" s="61"/>
    </row>
    <row r="15" spans="1:10" ht="16.350000000000001" customHeight="1" thickBot="1" x14ac:dyDescent="0.3">
      <c r="B15" s="73">
        <f>IF(AND(OR($B$8="",$D$8="",$F$8="",$F$9&lt;=0)),0,B8*($B$11))</f>
        <v>0</v>
      </c>
      <c r="C15" s="73" t="str">
        <f>IF(C14="","",(B11*C14)*B8)</f>
        <v/>
      </c>
      <c r="D15" s="84">
        <f>IF(AND(OR($B$8="",$D$8="",$F$8="",$F$9&lt;=0)),0,
IF(AND($F$8&gt;=$H$1,SUM($B$15:$C$15)&lt;=20.41),20.41,
IF(AND($F$8&gt;=$H$2,SUM($B$15:$C$15)&lt;=19.58),19.58,
IF(AND($F$8&gt;=$H$3,SUM($B$15:$C$15)&lt;=18.98),18.98,
IF(AND($F$8&gt;=$H$4,SUM($B$15:$C$15)&lt;=25.8),25.8,
IF(AND($F$8&gt;=$H$5,SUM($B$15:$C$15)&lt;=23.06),23.06,
IF(AND($F$8&gt;=$H$6,SUM($B$15:$C$15)&lt;=21.28),21.28,SUM($B$15:$C$15))))))))</f>
        <v>0</v>
      </c>
      <c r="E15" s="66"/>
      <c r="F15" s="59"/>
      <c r="G15" s="111"/>
      <c r="H15" s="112"/>
      <c r="I15" s="66"/>
      <c r="J15" s="67"/>
    </row>
    <row r="16" spans="1:10" ht="9" customHeight="1" thickTop="1" x14ac:dyDescent="0.25">
      <c r="B16" s="21"/>
      <c r="C16" s="22"/>
      <c r="D16" s="22"/>
      <c r="E16" s="22"/>
      <c r="F16" s="113"/>
      <c r="G16" s="114"/>
      <c r="H16" s="115"/>
      <c r="I16" s="22"/>
      <c r="J16" s="23"/>
    </row>
    <row r="17" spans="1:10" ht="15" x14ac:dyDescent="0.25">
      <c r="B17" s="119" t="s">
        <v>70</v>
      </c>
      <c r="C17" s="66"/>
      <c r="D17" s="68"/>
      <c r="E17" s="66"/>
      <c r="F17" s="67"/>
      <c r="G17" s="65"/>
      <c r="H17" s="66"/>
      <c r="I17" s="66"/>
      <c r="J17" s="67"/>
    </row>
    <row r="18" spans="1:10" ht="9" customHeight="1" x14ac:dyDescent="0.25">
      <c r="A18" s="2" t="s">
        <v>83</v>
      </c>
      <c r="B18" s="59"/>
      <c r="C18" s="22"/>
      <c r="D18" s="22"/>
      <c r="E18" s="22"/>
      <c r="F18" s="23"/>
      <c r="G18" s="21"/>
      <c r="H18" s="22"/>
      <c r="I18" s="22"/>
      <c r="J18" s="23"/>
    </row>
    <row r="19" spans="1:10" ht="15" hidden="1" x14ac:dyDescent="0.25">
      <c r="A19"/>
      <c r="B19" s="59"/>
      <c r="C19" s="117"/>
      <c r="D19" s="22"/>
      <c r="E19" s="22"/>
      <c r="F19" s="23"/>
      <c r="G19" s="21"/>
      <c r="H19" s="22"/>
      <c r="I19" s="22"/>
      <c r="J19" s="23"/>
    </row>
    <row r="20" spans="1:10" ht="15" hidden="1" x14ac:dyDescent="0.25">
      <c r="B20" s="59"/>
      <c r="C20" s="117"/>
      <c r="D20" s="68"/>
      <c r="E20" s="66"/>
      <c r="F20" s="67"/>
    </row>
    <row r="21" spans="1:10" ht="15" hidden="1" x14ac:dyDescent="0.25">
      <c r="B21" s="59"/>
      <c r="C21" s="118"/>
      <c r="D21" s="22"/>
      <c r="E21" s="22"/>
      <c r="F21" s="23"/>
    </row>
    <row r="22" spans="1:10" ht="15" hidden="1" x14ac:dyDescent="0.25">
      <c r="C22" s="66"/>
      <c r="D22" s="68"/>
      <c r="E22" s="66"/>
      <c r="F22" s="67"/>
    </row>
    <row r="23" spans="1:10" ht="15" hidden="1" x14ac:dyDescent="0.25">
      <c r="C23" s="22"/>
      <c r="D23" s="22"/>
      <c r="E23" s="22"/>
      <c r="F23" s="23"/>
      <c r="H23" s="29"/>
    </row>
    <row r="24" spans="1:10" ht="15" hidden="1" x14ac:dyDescent="0.25">
      <c r="B24" s="21"/>
      <c r="C24" s="22"/>
      <c r="D24" s="22"/>
      <c r="E24" s="22"/>
      <c r="F24" s="23"/>
    </row>
    <row r="25" spans="1:10" ht="15" hidden="1" x14ac:dyDescent="0.25"/>
    <row r="26" spans="1:10" ht="15" hidden="1" x14ac:dyDescent="0.25"/>
    <row r="27" spans="1:10" ht="15" hidden="1" customHeight="1" x14ac:dyDescent="0.25"/>
  </sheetData>
  <sheetProtection algorithmName="SHA-512" hashValue="rGf+AB559Pj4FOflC2/xAi5hWgDAxbXMike/1bb5FmTrHanUkdZkSOOZOgThQuOj/mXWv14mfh4+5cqUFAxGqQ==" saltValue="Ks8OVxyLxRMlh3aXGCK+Vw==" spinCount="100000" sheet="1" selectLockedCells="1"/>
  <protectedRanges>
    <protectedRange sqref="D9 B8:C8" name="Intervalo1"/>
  </protectedRanges>
  <mergeCells count="5">
    <mergeCell ref="B5:E5"/>
    <mergeCell ref="G11:H11"/>
    <mergeCell ref="G12:H12"/>
    <mergeCell ref="C12:D12"/>
    <mergeCell ref="H8:H9"/>
  </mergeCells>
  <conditionalFormatting sqref="F8">
    <cfRule type="expression" dxfId="6" priority="3">
      <formula>$F$8&lt;$B$3</formula>
    </cfRule>
  </conditionalFormatting>
  <conditionalFormatting sqref="F8:F9">
    <cfRule type="expression" dxfId="5" priority="2">
      <formula>$F$8&lt;$D$8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26"/>
  <sheetViews>
    <sheetView showGridLines="0" showRowColHeaders="0" zoomScale="90" zoomScaleNormal="90" workbookViewId="0">
      <selection activeCell="F8" sqref="F8"/>
    </sheetView>
  </sheetViews>
  <sheetFormatPr defaultColWidth="0" defaultRowHeight="0" customHeight="1" zeroHeight="1" x14ac:dyDescent="0.25"/>
  <cols>
    <col min="1" max="1" width="22" style="2" customWidth="1"/>
    <col min="2" max="4" width="25.7109375" customWidth="1"/>
    <col min="5" max="5" width="6.7109375" bestFit="1" customWidth="1"/>
    <col min="6" max="6" width="25.7109375" style="29" customWidth="1"/>
    <col min="7" max="7" width="7.140625" style="29" customWidth="1"/>
    <col min="8" max="8" width="25.7109375" style="29" customWidth="1"/>
    <col min="9" max="10" width="15" hidden="1" customWidth="1"/>
    <col min="11" max="12" width="9.140625" hidden="1" customWidth="1"/>
    <col min="13" max="16384" width="9.140625" hidden="1"/>
  </cols>
  <sheetData>
    <row r="1" spans="1:10" ht="15" x14ac:dyDescent="0.25">
      <c r="F1"/>
      <c r="G1"/>
      <c r="H1" s="27">
        <v>45513</v>
      </c>
    </row>
    <row r="2" spans="1:10" ht="15" x14ac:dyDescent="0.25">
      <c r="A2"/>
      <c r="F2"/>
      <c r="G2" s="59"/>
      <c r="H2" s="27">
        <v>45149</v>
      </c>
    </row>
    <row r="3" spans="1:10" ht="16.350000000000001" customHeight="1" x14ac:dyDescent="0.25">
      <c r="A3"/>
      <c r="B3" s="27">
        <v>41860</v>
      </c>
      <c r="D3" s="139" t="str">
        <f>IF($F$8="","Vigência: 09/08/2024",
IF($F$8&gt;=$H$1,"Vigência: 09/08/2024",
IF($F$8&gt;=$H$2,"Vigência: 11/08/2023",
IF($F$8&gt;=$H$3,"Vigência: 01/01/2023",
IF($F$8&gt;=$H$4,"Vigência: 11/08/2022",
IF($F$8&gt;=$H$5,"Vigência: 12/08/2021","Vigência: 13/08/2020"))))))</f>
        <v>Vigência: 09/08/2024</v>
      </c>
      <c r="F3" s="59"/>
      <c r="G3" s="59"/>
      <c r="H3" s="27">
        <v>44927</v>
      </c>
    </row>
    <row r="4" spans="1:10" ht="16.350000000000001" customHeight="1" x14ac:dyDescent="0.3">
      <c r="A4" s="28" t="s">
        <v>2</v>
      </c>
      <c r="B4" s="125" t="s">
        <v>1</v>
      </c>
      <c r="C4" s="20"/>
      <c r="D4" s="20"/>
      <c r="E4" s="20"/>
      <c r="F4" s="59"/>
      <c r="G4" s="59"/>
      <c r="H4" s="27">
        <v>44784</v>
      </c>
    </row>
    <row r="5" spans="1:10" ht="16.350000000000001" customHeight="1" x14ac:dyDescent="0.25">
      <c r="A5" s="28" t="s">
        <v>3</v>
      </c>
      <c r="B5" s="146" t="s">
        <v>0</v>
      </c>
      <c r="C5" s="146"/>
      <c r="D5" s="146"/>
      <c r="E5" s="146"/>
      <c r="F5" s="59"/>
      <c r="G5" s="59"/>
      <c r="H5" s="27">
        <v>44420</v>
      </c>
    </row>
    <row r="6" spans="1:10" ht="16.350000000000001" customHeight="1" x14ac:dyDescent="0.25">
      <c r="A6" s="28" t="s">
        <v>4</v>
      </c>
      <c r="B6" s="67"/>
      <c r="C6" s="67"/>
      <c r="D6" s="67"/>
      <c r="E6" s="67"/>
      <c r="F6" s="59"/>
      <c r="G6" s="59"/>
      <c r="H6" s="27">
        <v>43883</v>
      </c>
    </row>
    <row r="7" spans="1:10" ht="16.350000000000001" customHeight="1" x14ac:dyDescent="0.25">
      <c r="B7" s="18" t="s">
        <v>5</v>
      </c>
      <c r="C7" s="2"/>
      <c r="D7" s="30" t="s">
        <v>29</v>
      </c>
      <c r="F7" s="30" t="s">
        <v>30</v>
      </c>
      <c r="G7"/>
      <c r="H7" s="30" t="s">
        <v>75</v>
      </c>
    </row>
    <row r="8" spans="1:10" ht="16.350000000000001" customHeight="1" x14ac:dyDescent="0.25">
      <c r="A8"/>
      <c r="B8" s="79"/>
      <c r="C8" s="2"/>
      <c r="D8" s="80"/>
      <c r="F8" s="81"/>
      <c r="G8"/>
      <c r="H8" s="163"/>
    </row>
    <row r="9" spans="1:10" ht="16.350000000000001" customHeight="1" x14ac:dyDescent="0.25">
      <c r="A9" s="59"/>
      <c r="C9" s="2"/>
      <c r="D9" s="52" t="s">
        <v>31</v>
      </c>
      <c r="F9" s="53">
        <f>IF(AND(OR($B$8="",$D$8="",$F$8="")),0,IF(F8&lt;=$H$6,NETWORKDAYS.INTL(D8,F8,11,Sabado!$A$2:$A$435),F8-D8+1))</f>
        <v>0</v>
      </c>
      <c r="G9"/>
      <c r="H9" s="164"/>
    </row>
    <row r="10" spans="1:10" ht="16.350000000000001" customHeight="1" x14ac:dyDescent="0.25">
      <c r="A10" s="59"/>
      <c r="B10" s="59"/>
      <c r="C10" s="59"/>
      <c r="D10" s="106"/>
      <c r="F10" s="59"/>
      <c r="G10" s="59"/>
      <c r="H10" s="60"/>
    </row>
    <row r="11" spans="1:10" ht="16.350000000000001" customHeight="1" thickBot="1" x14ac:dyDescent="0.3">
      <c r="A11" s="59"/>
      <c r="B11" s="140">
        <f>IF(AND(OR($B$8="",$D$8="",$F$8="",$F$9&lt;=0)),0,
IF($F$8&gt;=$H$1,0.0815,
IF($F$8&gt;=$H$2,0.0782,
IF($F$8&gt;=$H$3,0.0758,
IF($F$8&gt;=$H$4,0.103,
IF($F$8&gt;=$H$5,0.0921,0.085))))))</f>
        <v>0</v>
      </c>
      <c r="C11" s="104"/>
      <c r="D11" s="106"/>
      <c r="E11" s="62"/>
      <c r="F11" s="130"/>
      <c r="G11" s="165"/>
      <c r="H11" s="165"/>
    </row>
    <row r="12" spans="1:10" s="2" customFormat="1" ht="16.350000000000001" customHeight="1" thickTop="1" thickBot="1" x14ac:dyDescent="0.45">
      <c r="A12" s="34" t="s">
        <v>51</v>
      </c>
      <c r="B12" s="71" t="s">
        <v>52</v>
      </c>
      <c r="C12" s="156" t="s">
        <v>78</v>
      </c>
      <c r="D12" s="157"/>
      <c r="E12" s="64"/>
      <c r="G12" s="166"/>
      <c r="H12" s="166"/>
    </row>
    <row r="13" spans="1:10" s="2" customFormat="1" ht="16.350000000000001" customHeight="1" thickTop="1" thickBot="1" x14ac:dyDescent="0.3">
      <c r="A13" s="34">
        <f>IF(F9=0,1,IF(B8&lt;0,ROUNDUP(((NETWORKDAYS.INTL($D$8,$F$8,11,Sabado!$A$2:$A$304)-20)/10),0),ROUNDUP($F$9/3,0)))</f>
        <v>1</v>
      </c>
      <c r="B13" s="70" t="s">
        <v>73</v>
      </c>
      <c r="C13" s="72" t="s">
        <v>81</v>
      </c>
      <c r="D13" s="69" t="s">
        <v>11</v>
      </c>
      <c r="E13" s="59"/>
      <c r="F13" s="161" t="s">
        <v>79</v>
      </c>
      <c r="G13" s="161"/>
      <c r="H13" s="74">
        <f>B8*0.0771</f>
        <v>0</v>
      </c>
    </row>
    <row r="14" spans="1:10" s="2" customFormat="1" ht="16.350000000000001" customHeight="1" thickTop="1" x14ac:dyDescent="0.25">
      <c r="B14" s="86">
        <f>F9-4</f>
        <v>-4</v>
      </c>
      <c r="C14" s="82" t="str">
        <f>IF(AND(OR($B$8="",$D$8="",$F$8="",$F$9&lt;=0)),"",IF(B14&lt;1,"",ROUNDUP(B14/2,0)))</f>
        <v/>
      </c>
      <c r="D14" s="126" t="str">
        <f>IF(AND(OR($B$8="",$D$8="",$F$8="",$F$9&lt;=0)),"",
IF(AND($F$8&gt;=$H$1,SUM($B$15:$C$15)&lt;=8.15),"Mínimo",
IF(AND($F$8&gt;=$H$2,SUM($B$15:$C$15)&lt;=7.58),"Mínimo",
IF(AND($F$8&gt;=$H$3,SUM($B$15:$C$15)&lt;=10.3),"Mínimo",
IF(AND($F$8&gt;=$H$4,SUM($B$15:$C$15)&lt;=9.21),"Mínimo",
IF(AND($F$8&gt;=$H$5,SUM($B$15:$C$15)&lt;=8.5),"Mínimo",
IF(AND($F$8&gt;=$H$6,SUM($B$15:$C$15)&lt;=8.32),"Mínimo",
IF($C$14="","",ROUNDUP($C$14+1,0)&amp;" "&amp;"períodos"))))))))</f>
        <v/>
      </c>
      <c r="E14" s="61"/>
      <c r="F14" s="160" t="s">
        <v>80</v>
      </c>
      <c r="G14" s="160"/>
      <c r="H14" s="74">
        <f>IF(H13=0,0,H13*C14)</f>
        <v>0</v>
      </c>
      <c r="I14" s="61"/>
      <c r="J14" s="61"/>
    </row>
    <row r="15" spans="1:10" s="2" customFormat="1" ht="16.350000000000001" customHeight="1" thickBot="1" x14ac:dyDescent="0.3">
      <c r="B15" s="73">
        <f>IF(AND(OR($B$8="",$D$8="",$F$8="",$F$9&lt;=0)),0,$B$8*$B$11)</f>
        <v>0</v>
      </c>
      <c r="C15" s="73" t="str">
        <f>IF(C14="","",(B11*C14)*B8)</f>
        <v/>
      </c>
      <c r="D15" s="85">
        <f>IF(AND(OR($B$8="",$D$8="",$F$8="",$F$9&lt;=0)),0,
IF(AND($F$8&gt;=$H$1,SUM($B$15:$C$15)&lt;=8.15),8.15,
IF(AND($F$8&gt;=$H$2,SUM($B$15:$C$15)&lt;=7.82),7.82,
IF(AND($F$8&gt;=$H$3,SUM($B$15:$C$15)&lt;=7.58),7.58,
IF(AND($F$8&gt;=$H$4,SUM($B$15:$C$15)&lt;=10.3),10.3,
IF(AND($F$8&gt;=$H$5,SUM($B$15:$C$15)&lt;=9.21),9.21,
IF(AND($F$8&gt;=$H$6,SUM($B$15:$C$15)&lt;=8.5),8.5,SUM(B15:C15))))))))</f>
        <v>0</v>
      </c>
      <c r="E15" s="66"/>
      <c r="F15" s="162">
        <f>IF(B8*7.5&lt;300,300,B8*7.5)</f>
        <v>300</v>
      </c>
      <c r="G15" s="162"/>
      <c r="H15" s="75">
        <f>SUM(H13:H14)</f>
        <v>0</v>
      </c>
      <c r="I15" s="76"/>
      <c r="J15" s="61"/>
    </row>
    <row r="16" spans="1:10" ht="9" customHeight="1" thickTop="1" x14ac:dyDescent="0.25">
      <c r="B16" s="21"/>
      <c r="C16" s="22"/>
      <c r="D16" s="22"/>
      <c r="E16" s="22"/>
      <c r="F16" s="100"/>
      <c r="G16" s="101"/>
      <c r="H16" s="102"/>
      <c r="I16" s="22"/>
      <c r="J16" s="23"/>
    </row>
    <row r="17" spans="1:10" ht="15" x14ac:dyDescent="0.25">
      <c r="B17" s="99" t="s">
        <v>70</v>
      </c>
      <c r="C17" s="66"/>
      <c r="D17" s="68"/>
      <c r="E17" s="66"/>
      <c r="F17" s="61"/>
      <c r="G17" s="138"/>
      <c r="H17" s="76"/>
      <c r="I17" s="66"/>
      <c r="J17" s="67"/>
    </row>
    <row r="18" spans="1:10" ht="9" customHeight="1" x14ac:dyDescent="0.25">
      <c r="A18" s="59"/>
      <c r="B18" s="21"/>
      <c r="C18" s="22"/>
      <c r="D18" s="22"/>
      <c r="E18" s="22"/>
      <c r="G18" s="133"/>
      <c r="H18" s="134"/>
      <c r="I18" s="22"/>
      <c r="J18" s="23"/>
    </row>
    <row r="19" spans="1:10" ht="15" hidden="1" x14ac:dyDescent="0.25">
      <c r="A19" s="35"/>
      <c r="B19" s="65"/>
      <c r="C19" s="66"/>
      <c r="E19" s="66"/>
      <c r="F19" s="131"/>
      <c r="G19" s="136"/>
      <c r="H19" s="135"/>
      <c r="I19" s="66"/>
      <c r="J19" s="67"/>
    </row>
    <row r="20" spans="1:10" ht="15" hidden="1" x14ac:dyDescent="0.25">
      <c r="B20" s="21"/>
      <c r="C20" s="22"/>
      <c r="E20" s="22"/>
      <c r="F20" s="137"/>
      <c r="G20" s="133"/>
      <c r="H20" s="134"/>
      <c r="I20" s="22"/>
      <c r="J20" s="23"/>
    </row>
    <row r="21" spans="1:10" ht="15" hidden="1" x14ac:dyDescent="0.25">
      <c r="B21" s="65"/>
      <c r="C21" s="66"/>
      <c r="D21" s="68"/>
      <c r="E21" s="66"/>
      <c r="F21" s="131"/>
    </row>
    <row r="22" spans="1:10" ht="15" hidden="1" x14ac:dyDescent="0.25">
      <c r="B22" s="21"/>
      <c r="C22" s="22"/>
      <c r="D22" s="22"/>
      <c r="E22" s="22"/>
      <c r="F22" s="132"/>
    </row>
    <row r="23" spans="1:10" ht="15" hidden="1" x14ac:dyDescent="0.25">
      <c r="B23" s="65"/>
      <c r="C23" s="66"/>
      <c r="D23" s="68"/>
      <c r="E23" s="66"/>
      <c r="F23" s="131"/>
    </row>
    <row r="24" spans="1:10" ht="15" hidden="1" x14ac:dyDescent="0.25">
      <c r="B24" s="21"/>
      <c r="C24" s="22"/>
      <c r="D24" s="22"/>
      <c r="E24" s="22"/>
      <c r="F24" s="132"/>
    </row>
    <row r="25" spans="1:10" ht="15" hidden="1" x14ac:dyDescent="0.25">
      <c r="B25" s="21"/>
      <c r="C25" s="22"/>
      <c r="D25" s="22"/>
      <c r="E25" s="22"/>
      <c r="F25" s="132"/>
    </row>
    <row r="26" spans="1:10" ht="15" hidden="1" x14ac:dyDescent="0.25"/>
  </sheetData>
  <sheetProtection algorithmName="SHA-512" hashValue="fNgL9/GsMWvx0UMhyRJfRzscAYc1EVvURklSu6U+cTUQkOoJAdnLupcqRXnNo7oAxLHwUrikmkEzQ3pswY7I4g==" saltValue="0+pHFHJXq04ApgtxBgUWag==" spinCount="100000" sheet="1" selectLockedCells="1"/>
  <protectedRanges>
    <protectedRange sqref="B8 D9" name="Intervalo1"/>
    <protectedRange sqref="C8" name="Intervalo1_1"/>
  </protectedRanges>
  <mergeCells count="8">
    <mergeCell ref="F14:G14"/>
    <mergeCell ref="F13:G13"/>
    <mergeCell ref="F15:G15"/>
    <mergeCell ref="B5:E5"/>
    <mergeCell ref="H8:H9"/>
    <mergeCell ref="G11:H11"/>
    <mergeCell ref="C12:D12"/>
    <mergeCell ref="G12:H12"/>
  </mergeCells>
  <conditionalFormatting sqref="F8">
    <cfRule type="expression" dxfId="4" priority="2">
      <formula>$F$8&lt;$B$3</formula>
    </cfRule>
  </conditionalFormatting>
  <conditionalFormatting sqref="F8:F9">
    <cfRule type="expression" dxfId="3" priority="1">
      <formula>$F$8&lt;$D$8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landscape" r:id="rId1"/>
  <ignoredErrors>
    <ignoredError sqref="H14:H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26"/>
  <sheetViews>
    <sheetView showGridLines="0" showRowColHeaders="0" zoomScale="90" zoomScaleNormal="90" workbookViewId="0">
      <selection activeCell="F6" sqref="F6"/>
    </sheetView>
  </sheetViews>
  <sheetFormatPr defaultColWidth="0" defaultRowHeight="15" customHeight="1" zeroHeight="1" x14ac:dyDescent="0.25"/>
  <cols>
    <col min="1" max="1" width="22" customWidth="1"/>
    <col min="2" max="2" width="21.7109375" customWidth="1"/>
    <col min="3" max="3" width="20.7109375" customWidth="1"/>
    <col min="4" max="4" width="17" customWidth="1"/>
    <col min="5" max="5" width="20.7109375" hidden="1" customWidth="1"/>
    <col min="6" max="6" width="20.7109375" customWidth="1"/>
    <col min="7" max="7" width="2.5703125" customWidth="1"/>
    <col min="8" max="8" width="19.28515625" customWidth="1"/>
    <col min="9" max="9" width="14" customWidth="1"/>
    <col min="10" max="10" width="15" hidden="1" customWidth="1"/>
    <col min="11" max="11" width="24.5703125" customWidth="1"/>
    <col min="12" max="12" width="2.5703125" customWidth="1"/>
    <col min="13" max="16384" width="9.140625" hidden="1"/>
  </cols>
  <sheetData>
    <row r="1" spans="1:11" x14ac:dyDescent="0.25">
      <c r="H1" s="27">
        <v>43503</v>
      </c>
    </row>
    <row r="2" spans="1:11" x14ac:dyDescent="0.25">
      <c r="B2" s="27">
        <v>41860</v>
      </c>
      <c r="F2" s="1" t="s">
        <v>77</v>
      </c>
    </row>
    <row r="3" spans="1:11" ht="18.75" x14ac:dyDescent="0.3">
      <c r="A3" s="28" t="s">
        <v>2</v>
      </c>
      <c r="B3" s="3" t="s">
        <v>1</v>
      </c>
      <c r="C3" s="20"/>
      <c r="D3" s="20"/>
      <c r="E3" s="20"/>
    </row>
    <row r="4" spans="1:11" x14ac:dyDescent="0.25">
      <c r="A4" s="28" t="s">
        <v>3</v>
      </c>
      <c r="B4" s="146" t="s">
        <v>0</v>
      </c>
      <c r="C4" s="146"/>
      <c r="D4" s="146"/>
      <c r="E4" s="146"/>
    </row>
    <row r="5" spans="1:11" x14ac:dyDescent="0.25">
      <c r="A5" s="28" t="s">
        <v>4</v>
      </c>
      <c r="B5" s="18" t="s">
        <v>5</v>
      </c>
      <c r="C5" s="19" t="s">
        <v>6</v>
      </c>
      <c r="F5" s="30" t="s">
        <v>29</v>
      </c>
      <c r="H5" s="30" t="s">
        <v>30</v>
      </c>
      <c r="K5" s="30" t="s">
        <v>75</v>
      </c>
    </row>
    <row r="6" spans="1:11" x14ac:dyDescent="0.25">
      <c r="B6" s="38">
        <v>1</v>
      </c>
      <c r="C6" s="49"/>
      <c r="D6" s="28"/>
      <c r="F6" s="50"/>
      <c r="H6" s="51"/>
      <c r="K6" s="152"/>
    </row>
    <row r="7" spans="1:11" x14ac:dyDescent="0.25">
      <c r="D7" s="28"/>
      <c r="F7" s="52" t="s">
        <v>31</v>
      </c>
      <c r="H7" s="53">
        <f>IF(H6&lt;=$H$1,NETWORKDAYS.INTL(F6,H6,11,Sabado!$A$2:$A$435),(H6-F6)+1)</f>
        <v>1</v>
      </c>
      <c r="K7" s="153"/>
    </row>
    <row r="8" spans="1:11" ht="15.75" thickBot="1" x14ac:dyDescent="0.3">
      <c r="B8" s="2">
        <f>D8*B6</f>
        <v>6.0499999999999998E-2</v>
      </c>
      <c r="C8" s="4">
        <f>IF(B6="","",(C6/B6))</f>
        <v>0</v>
      </c>
      <c r="D8" s="2">
        <v>6.0499999999999998E-2</v>
      </c>
      <c r="E8" s="2">
        <v>0.35899999999999999</v>
      </c>
      <c r="F8" s="2"/>
      <c r="I8" s="55"/>
    </row>
    <row r="9" spans="1:11" ht="16.5" thickTop="1" thickBot="1" x14ac:dyDescent="0.3">
      <c r="B9" s="31" t="s">
        <v>7</v>
      </c>
      <c r="C9" s="147" t="str">
        <f>H11</f>
        <v>TABELA 7 e 8</v>
      </c>
      <c r="D9" s="147"/>
      <c r="E9" s="32" t="s">
        <v>10</v>
      </c>
      <c r="F9" s="33" t="s">
        <v>11</v>
      </c>
      <c r="I9" s="55"/>
    </row>
    <row r="10" spans="1:11" ht="16.5" thickTop="1" x14ac:dyDescent="0.25">
      <c r="B10" s="45" t="str">
        <f>IF(C8&gt;=5000,A17&amp;"º"&amp;" PERÍODO(S)",IF(H7&lt;=2,1&amp;"º"&amp;" PERÍODO",IF(H7&lt;=5,2&amp;"º"&amp;" PERÍODO(S)",IF(H7&lt;=10,3&amp;"º"&amp;" PERÍODO(S)",IF(H7&lt;=20,4&amp;"º"&amp;" PERÍODO(S)",ROUNDUP(A17+4,0)&amp;"º"&amp;" PERÍODO(S)")))))</f>
        <v>1º PERÍODO</v>
      </c>
      <c r="C10" s="90">
        <f>IF($C$8&gt;=80000,$I$18*$A$17,IF($C$8&gt;=20000,I16*$A$17,IF($C$8&gt;=5000,I14*$A$17,IF($H$7&lt;=2,$C$14,IF($H$7&lt;=5,$C$16,IF($H$7&lt;=10,$C$18,IF($H$7&lt;=20,$C$20,$C$20+($C$22)*$A$17)))))))</f>
        <v>7.4999999999999997E-3</v>
      </c>
      <c r="D10" s="47">
        <f>IF(OR($C$8&lt;5000,$D$7="SIM"),D8,"")</f>
        <v>6.0499999999999998E-2</v>
      </c>
      <c r="E10" s="48">
        <v>0</v>
      </c>
      <c r="F10" s="92"/>
      <c r="H10" s="148" t="s">
        <v>52</v>
      </c>
      <c r="I10" s="149"/>
    </row>
    <row r="11" spans="1:11" ht="19.5" thickBot="1" x14ac:dyDescent="0.45">
      <c r="B11" s="36" t="s">
        <v>32</v>
      </c>
      <c r="C11" s="91">
        <f>IF(C8&gt;=5000,$C$6*$C$10,(($C$6)*$C$10))</f>
        <v>0</v>
      </c>
      <c r="D11" s="37">
        <f>IF($D$14="","",IF($B$8&gt;=13.59,$B$8,13.59))</f>
        <v>13.59</v>
      </c>
      <c r="E11" s="42">
        <f>E10*(SUM(C11:D11))</f>
        <v>0</v>
      </c>
      <c r="F11" s="93">
        <f>IF($E$11="","",($E$11+(SUM($C$11:$D$11))))</f>
        <v>13.59</v>
      </c>
      <c r="H11" s="150" t="str">
        <f>IF(C8&lt;5000,"TABELA 7 e 8","TABELA 11")</f>
        <v>TABELA 7 e 8</v>
      </c>
      <c r="I11" s="151"/>
    </row>
    <row r="12" spans="1:11" ht="34.5" customHeight="1" thickTop="1" x14ac:dyDescent="0.25"/>
    <row r="13" spans="1:11" x14ac:dyDescent="0.25">
      <c r="B13" s="5" t="s">
        <v>7</v>
      </c>
      <c r="C13" s="6" t="s">
        <v>8</v>
      </c>
      <c r="D13" s="6" t="s">
        <v>9</v>
      </c>
      <c r="E13" s="7" t="s">
        <v>10</v>
      </c>
      <c r="F13" s="8" t="s">
        <v>11</v>
      </c>
      <c r="H13" s="5" t="s">
        <v>7</v>
      </c>
      <c r="I13" s="6" t="s">
        <v>22</v>
      </c>
      <c r="J13" s="7" t="s">
        <v>10</v>
      </c>
      <c r="K13" s="8" t="s">
        <v>11</v>
      </c>
    </row>
    <row r="14" spans="1:11" x14ac:dyDescent="0.25">
      <c r="B14" s="9" t="s">
        <v>12</v>
      </c>
      <c r="C14" s="96">
        <f>IF($C$8&lt;5000,0.75%,"")</f>
        <v>7.4999999999999997E-3</v>
      </c>
      <c r="D14" s="10">
        <f>IF(OR($C$8&lt;5000,$D$7="SIM"),D8,"")</f>
        <v>6.0499999999999998E-2</v>
      </c>
      <c r="E14" s="40">
        <v>0</v>
      </c>
      <c r="F14" s="94"/>
      <c r="H14" s="9" t="s">
        <v>23</v>
      </c>
      <c r="I14" s="96" t="str">
        <f>IF(AND($C$8&gt;=5000,$C$8&lt;20000),0.6%,"")</f>
        <v/>
      </c>
      <c r="J14" s="16">
        <v>0</v>
      </c>
      <c r="K14" s="11"/>
    </row>
    <row r="15" spans="1:11" x14ac:dyDescent="0.25">
      <c r="A15" s="2"/>
      <c r="B15" s="12" t="s">
        <v>13</v>
      </c>
      <c r="C15" s="97">
        <f>IF($C$14="","",C14*$C$6)</f>
        <v>0</v>
      </c>
      <c r="D15" s="13">
        <f>IF($D$14="","",IF($B$8&gt;=13.59,$B$8,13.59))</f>
        <v>13.59</v>
      </c>
      <c r="E15" s="41">
        <f>IF($E$14="","",($E$14*(SUM(C15:D15))))</f>
        <v>0</v>
      </c>
      <c r="F15" s="95">
        <f>IF(E15="","",(E15+(SUM(C15:D15))))</f>
        <v>13.59</v>
      </c>
      <c r="H15" s="12" t="s">
        <v>24</v>
      </c>
      <c r="I15" s="97" t="str">
        <f>IF($I$14="","",($I$14*$C$6))</f>
        <v/>
      </c>
      <c r="J15" s="17" t="str">
        <f>IF($I$15="","",($J$14*$I$15))</f>
        <v/>
      </c>
      <c r="K15" s="14" t="str">
        <f>IF(J15="","",(J15+I15))</f>
        <v/>
      </c>
    </row>
    <row r="16" spans="1:11" x14ac:dyDescent="0.25">
      <c r="A16" s="34" t="s">
        <v>51</v>
      </c>
      <c r="B16" s="9" t="s">
        <v>14</v>
      </c>
      <c r="C16" s="96">
        <f>IF(OR($C$8&lt;5000,$F$7="SIM"),1.5%,"")</f>
        <v>1.4999999999999999E-2</v>
      </c>
      <c r="D16" s="15"/>
      <c r="E16" s="40"/>
      <c r="F16" s="94"/>
      <c r="H16" s="9" t="s">
        <v>25</v>
      </c>
      <c r="I16" s="96" t="str">
        <f>IF(AND($C$8&gt;=20000,$C$8&lt;80000),0.3%,"")</f>
        <v/>
      </c>
      <c r="J16" s="16"/>
      <c r="K16" s="11"/>
    </row>
    <row r="17" spans="1:11" x14ac:dyDescent="0.25">
      <c r="A17" s="34">
        <f>IF(H7=0,1,IF($C$8&lt;5000,ROUNDUP(((NETWORKDAYS.INTL($F$6,$H$6,11,Sabado!$A$2:$A$304)-20)/10),0),ROUNDUP($H$7/3,0)))</f>
        <v>-2</v>
      </c>
      <c r="B17" s="12" t="s">
        <v>15</v>
      </c>
      <c r="C17" s="97">
        <f>IF($C$14="","",C16*$C$6)</f>
        <v>0</v>
      </c>
      <c r="D17" s="13">
        <f>IF($D$14="","",IF($B$8&gt;=13.59,$B$8,13.59))</f>
        <v>13.59</v>
      </c>
      <c r="E17" s="41">
        <f>IF($E$14="","",($E$14*(SUM(C17:D17))))</f>
        <v>0</v>
      </c>
      <c r="F17" s="95">
        <f>IF(E17="","",(E17+(SUM(C17:D17))))</f>
        <v>13.59</v>
      </c>
      <c r="H17" s="12" t="s">
        <v>26</v>
      </c>
      <c r="I17" s="97" t="str">
        <f>IF($I$16="","",($I$16*$C$6))</f>
        <v/>
      </c>
      <c r="J17" s="17" t="str">
        <f>IF($I$17="","",($J$14*$I$17))</f>
        <v/>
      </c>
      <c r="K17" s="14" t="str">
        <f>IF(J17="","",(J17+I17))</f>
        <v/>
      </c>
    </row>
    <row r="18" spans="1:11" x14ac:dyDescent="0.25">
      <c r="A18" s="35"/>
      <c r="B18" s="9" t="s">
        <v>16</v>
      </c>
      <c r="C18" s="96">
        <f>IF(OR($C$8&lt;5000,$F$7="SIM"),2.25%,"")</f>
        <v>2.2499999999999999E-2</v>
      </c>
      <c r="D18" s="15"/>
      <c r="E18" s="40"/>
      <c r="F18" s="94"/>
      <c r="H18" s="9" t="s">
        <v>27</v>
      </c>
      <c r="I18" s="96" t="str">
        <f>IF(AND($C$8&gt;=80000,$C$8&lt;20000000),0.15%,"")</f>
        <v/>
      </c>
      <c r="J18" s="16"/>
      <c r="K18" s="11"/>
    </row>
    <row r="19" spans="1:11" x14ac:dyDescent="0.25">
      <c r="A19" s="2"/>
      <c r="B19" s="12" t="s">
        <v>17</v>
      </c>
      <c r="C19" s="97">
        <f>IF($C$14="","",C18*$C$6)</f>
        <v>0</v>
      </c>
      <c r="D19" s="13">
        <f>IF($D$14="","",IF($B$8&gt;=13.59,$B$8,13.59))</f>
        <v>13.59</v>
      </c>
      <c r="E19" s="41">
        <f>IF($E$14="","",($E$14*(SUM(C19:D19))))</f>
        <v>0</v>
      </c>
      <c r="F19" s="95">
        <f>IF(E19="","",(E19+(SUM(C19:D19))))</f>
        <v>13.59</v>
      </c>
      <c r="H19" s="12" t="s">
        <v>28</v>
      </c>
      <c r="I19" s="97" t="str">
        <f>IF($I$18="","",($I$18*$C$6))</f>
        <v/>
      </c>
      <c r="J19" s="17" t="str">
        <f>IF($I$19="","",($J$14*$I$19))</f>
        <v/>
      </c>
      <c r="K19" s="14" t="str">
        <f>IF(J19="","",(J19+I19))</f>
        <v/>
      </c>
    </row>
    <row r="20" spans="1:11" x14ac:dyDescent="0.25">
      <c r="A20" s="2"/>
      <c r="B20" s="9" t="s">
        <v>18</v>
      </c>
      <c r="C20" s="96">
        <f>IF(OR($C$8&lt;5000,$F$7="SIM"),4.5%,"")</f>
        <v>4.4999999999999998E-2</v>
      </c>
      <c r="D20" s="15"/>
      <c r="E20" s="40"/>
      <c r="F20" s="94"/>
    </row>
    <row r="21" spans="1:11" x14ac:dyDescent="0.25">
      <c r="A21" s="2"/>
      <c r="B21" s="12" t="s">
        <v>19</v>
      </c>
      <c r="C21" s="97">
        <f>IF($C$14="","",C20*$C$6)</f>
        <v>0</v>
      </c>
      <c r="D21" s="13">
        <f>IF($D$14="","",IF($B$8&gt;=13.59,$B$8,13.59))</f>
        <v>13.59</v>
      </c>
      <c r="E21" s="41">
        <f>IF($E$14="","",($E$14*(SUM(C21:D21))))</f>
        <v>0</v>
      </c>
      <c r="F21" s="95">
        <f>IF(E21="","",(E21+(SUM(C21:D21))))</f>
        <v>13.59</v>
      </c>
    </row>
    <row r="22" spans="1:11" x14ac:dyDescent="0.25">
      <c r="B22" s="9" t="s">
        <v>20</v>
      </c>
      <c r="C22" s="96">
        <f>IF(OR($C$8&lt;5000,$F$7="SIM"),2.25%,"")</f>
        <v>2.2499999999999999E-2</v>
      </c>
      <c r="D22" s="15"/>
      <c r="E22" s="40"/>
      <c r="F22" s="94"/>
    </row>
    <row r="23" spans="1:11" x14ac:dyDescent="0.25">
      <c r="B23" s="12" t="s">
        <v>21</v>
      </c>
      <c r="C23" s="97">
        <f>IF($C$14="","",C22*$C$6)</f>
        <v>0</v>
      </c>
      <c r="D23" s="13"/>
      <c r="E23" s="41">
        <f>IF($E$14="","",($E$14*(SUM(C23:D23))))</f>
        <v>0</v>
      </c>
      <c r="F23" s="95">
        <f>IF(E23="","",(E23+(SUM(C23:D23))))</f>
        <v>0</v>
      </c>
      <c r="I23" s="29"/>
    </row>
    <row r="24" spans="1:11" x14ac:dyDescent="0.25">
      <c r="B24" s="21"/>
      <c r="C24" s="22"/>
      <c r="D24" s="22"/>
      <c r="E24" s="22"/>
      <c r="F24" s="23"/>
    </row>
    <row r="25" spans="1:11" ht="15.75" x14ac:dyDescent="0.25">
      <c r="B25" s="98" t="s">
        <v>70</v>
      </c>
    </row>
    <row r="26" spans="1:11" x14ac:dyDescent="0.25">
      <c r="B26" s="167" t="s">
        <v>82</v>
      </c>
      <c r="C26" s="167"/>
      <c r="D26" s="167"/>
      <c r="E26" s="167"/>
      <c r="F26" s="167"/>
      <c r="G26" s="167"/>
      <c r="H26" s="167"/>
      <c r="I26" s="167"/>
      <c r="J26" s="167"/>
      <c r="K26" s="167"/>
    </row>
  </sheetData>
  <sheetProtection selectLockedCells="1"/>
  <protectedRanges>
    <protectedRange sqref="B6 F7 D7" name="Intervalo1"/>
    <protectedRange sqref="C6" name="Intervalo1_1"/>
  </protectedRanges>
  <mergeCells count="6">
    <mergeCell ref="B26:K26"/>
    <mergeCell ref="B4:E4"/>
    <mergeCell ref="K6:K7"/>
    <mergeCell ref="C9:D9"/>
    <mergeCell ref="H10:I10"/>
    <mergeCell ref="H11:I11"/>
  </mergeCells>
  <conditionalFormatting sqref="H7">
    <cfRule type="expression" dxfId="2" priority="1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5"/>
  <sheetViews>
    <sheetView topLeftCell="A411" workbookViewId="0">
      <selection activeCell="A435" sqref="A435"/>
    </sheetView>
  </sheetViews>
  <sheetFormatPr defaultRowHeight="15" x14ac:dyDescent="0.25"/>
  <cols>
    <col min="1" max="1" width="10.7109375" bestFit="1" customWidth="1"/>
    <col min="2" max="2" width="14" bestFit="1" customWidth="1"/>
    <col min="3" max="3" width="35.140625" customWidth="1"/>
  </cols>
  <sheetData>
    <row r="1" spans="1:3" x14ac:dyDescent="0.25">
      <c r="A1" t="s">
        <v>69</v>
      </c>
      <c r="B1" t="s">
        <v>53</v>
      </c>
      <c r="C1" t="s">
        <v>54</v>
      </c>
    </row>
    <row r="2" spans="1:3" x14ac:dyDescent="0.25">
      <c r="A2" s="58">
        <v>41230</v>
      </c>
      <c r="B2" t="s">
        <v>62</v>
      </c>
      <c r="C2" t="s">
        <v>63</v>
      </c>
    </row>
    <row r="3" spans="1:3" x14ac:dyDescent="0.25">
      <c r="A3" s="58">
        <v>41237</v>
      </c>
      <c r="B3" t="s">
        <v>62</v>
      </c>
      <c r="C3" t="s">
        <v>63</v>
      </c>
    </row>
    <row r="4" spans="1:3" x14ac:dyDescent="0.25">
      <c r="A4" s="58">
        <v>41244</v>
      </c>
      <c r="B4" t="s">
        <v>62</v>
      </c>
      <c r="C4" t="s">
        <v>63</v>
      </c>
    </row>
    <row r="5" spans="1:3" x14ac:dyDescent="0.25">
      <c r="A5" s="58">
        <v>41251</v>
      </c>
      <c r="B5" t="s">
        <v>62</v>
      </c>
      <c r="C5" t="s">
        <v>63</v>
      </c>
    </row>
    <row r="6" spans="1:3" x14ac:dyDescent="0.25">
      <c r="A6" s="58">
        <v>41258</v>
      </c>
      <c r="B6" t="s">
        <v>62</v>
      </c>
      <c r="C6" t="s">
        <v>63</v>
      </c>
    </row>
    <row r="7" spans="1:3" x14ac:dyDescent="0.25">
      <c r="A7" s="58">
        <v>41265</v>
      </c>
      <c r="B7" t="s">
        <v>62</v>
      </c>
      <c r="C7" t="s">
        <v>63</v>
      </c>
    </row>
    <row r="8" spans="1:3" x14ac:dyDescent="0.25">
      <c r="A8" s="58">
        <v>41272</v>
      </c>
      <c r="B8" t="s">
        <v>62</v>
      </c>
      <c r="C8" t="s">
        <v>63</v>
      </c>
    </row>
    <row r="9" spans="1:3" x14ac:dyDescent="0.25">
      <c r="A9" s="58">
        <v>41279</v>
      </c>
      <c r="B9" t="s">
        <v>62</v>
      </c>
      <c r="C9" t="s">
        <v>63</v>
      </c>
    </row>
    <row r="10" spans="1:3" x14ac:dyDescent="0.25">
      <c r="A10" s="58">
        <v>41286</v>
      </c>
      <c r="B10" t="s">
        <v>62</v>
      </c>
      <c r="C10" t="s">
        <v>63</v>
      </c>
    </row>
    <row r="11" spans="1:3" x14ac:dyDescent="0.25">
      <c r="A11" s="58">
        <v>41293</v>
      </c>
      <c r="B11" t="s">
        <v>62</v>
      </c>
      <c r="C11" t="s">
        <v>63</v>
      </c>
    </row>
    <row r="12" spans="1:3" x14ac:dyDescent="0.25">
      <c r="A12" s="58">
        <v>41300</v>
      </c>
      <c r="B12" t="s">
        <v>62</v>
      </c>
      <c r="C12" t="s">
        <v>63</v>
      </c>
    </row>
    <row r="13" spans="1:3" x14ac:dyDescent="0.25">
      <c r="A13" s="58">
        <v>41307</v>
      </c>
      <c r="B13" t="s">
        <v>62</v>
      </c>
      <c r="C13" t="s">
        <v>63</v>
      </c>
    </row>
    <row r="14" spans="1:3" x14ac:dyDescent="0.25">
      <c r="A14" s="58">
        <v>41314</v>
      </c>
      <c r="B14" t="s">
        <v>62</v>
      </c>
      <c r="C14" t="s">
        <v>63</v>
      </c>
    </row>
    <row r="15" spans="1:3" x14ac:dyDescent="0.25">
      <c r="A15" s="58">
        <v>41321</v>
      </c>
      <c r="B15" t="s">
        <v>62</v>
      </c>
      <c r="C15" t="s">
        <v>63</v>
      </c>
    </row>
    <row r="16" spans="1:3" x14ac:dyDescent="0.25">
      <c r="A16" s="58">
        <v>41328</v>
      </c>
      <c r="B16" t="s">
        <v>62</v>
      </c>
      <c r="C16" t="s">
        <v>63</v>
      </c>
    </row>
    <row r="17" spans="1:3" x14ac:dyDescent="0.25">
      <c r="A17" s="58">
        <v>41335</v>
      </c>
      <c r="B17" t="s">
        <v>62</v>
      </c>
      <c r="C17" t="s">
        <v>63</v>
      </c>
    </row>
    <row r="18" spans="1:3" x14ac:dyDescent="0.25">
      <c r="A18" s="58">
        <v>41342</v>
      </c>
      <c r="B18" t="s">
        <v>62</v>
      </c>
      <c r="C18" t="s">
        <v>63</v>
      </c>
    </row>
    <row r="19" spans="1:3" x14ac:dyDescent="0.25">
      <c r="A19" s="58">
        <v>41349</v>
      </c>
      <c r="B19" t="s">
        <v>62</v>
      </c>
      <c r="C19" t="s">
        <v>63</v>
      </c>
    </row>
    <row r="20" spans="1:3" x14ac:dyDescent="0.25">
      <c r="A20" s="58">
        <v>41356</v>
      </c>
      <c r="B20" t="s">
        <v>62</v>
      </c>
      <c r="C20" t="s">
        <v>63</v>
      </c>
    </row>
    <row r="21" spans="1:3" x14ac:dyDescent="0.25">
      <c r="A21" s="58">
        <v>41363</v>
      </c>
      <c r="B21" t="s">
        <v>62</v>
      </c>
      <c r="C21" t="s">
        <v>63</v>
      </c>
    </row>
    <row r="22" spans="1:3" x14ac:dyDescent="0.25">
      <c r="A22" s="58">
        <v>41370</v>
      </c>
      <c r="B22" t="s">
        <v>62</v>
      </c>
      <c r="C22" t="s">
        <v>63</v>
      </c>
    </row>
    <row r="23" spans="1:3" x14ac:dyDescent="0.25">
      <c r="A23" s="58">
        <v>41377</v>
      </c>
      <c r="B23" t="s">
        <v>62</v>
      </c>
      <c r="C23" t="s">
        <v>63</v>
      </c>
    </row>
    <row r="24" spans="1:3" x14ac:dyDescent="0.25">
      <c r="A24" s="58">
        <v>41384</v>
      </c>
      <c r="B24" t="s">
        <v>62</v>
      </c>
      <c r="C24" t="s">
        <v>63</v>
      </c>
    </row>
    <row r="25" spans="1:3" x14ac:dyDescent="0.25">
      <c r="A25" s="58">
        <v>41391</v>
      </c>
      <c r="B25" t="s">
        <v>62</v>
      </c>
      <c r="C25" t="s">
        <v>63</v>
      </c>
    </row>
    <row r="26" spans="1:3" x14ac:dyDescent="0.25">
      <c r="A26" s="58">
        <v>41398</v>
      </c>
      <c r="B26" t="s">
        <v>62</v>
      </c>
      <c r="C26" t="s">
        <v>63</v>
      </c>
    </row>
    <row r="27" spans="1:3" x14ac:dyDescent="0.25">
      <c r="A27" s="58">
        <v>41405</v>
      </c>
      <c r="B27" t="s">
        <v>62</v>
      </c>
      <c r="C27" t="s">
        <v>63</v>
      </c>
    </row>
    <row r="28" spans="1:3" x14ac:dyDescent="0.25">
      <c r="A28" s="58">
        <v>41412</v>
      </c>
      <c r="B28" t="s">
        <v>62</v>
      </c>
      <c r="C28" t="s">
        <v>63</v>
      </c>
    </row>
    <row r="29" spans="1:3" x14ac:dyDescent="0.25">
      <c r="A29" s="58">
        <v>41419</v>
      </c>
      <c r="B29" t="s">
        <v>62</v>
      </c>
      <c r="C29" t="s">
        <v>63</v>
      </c>
    </row>
    <row r="30" spans="1:3" x14ac:dyDescent="0.25">
      <c r="A30" s="58">
        <v>41426</v>
      </c>
      <c r="B30" t="s">
        <v>62</v>
      </c>
      <c r="C30" t="s">
        <v>63</v>
      </c>
    </row>
    <row r="31" spans="1:3" x14ac:dyDescent="0.25">
      <c r="A31" s="58">
        <v>41433</v>
      </c>
      <c r="B31" t="s">
        <v>62</v>
      </c>
      <c r="C31" t="s">
        <v>63</v>
      </c>
    </row>
    <row r="32" spans="1:3" x14ac:dyDescent="0.25">
      <c r="A32" s="58">
        <v>41440</v>
      </c>
      <c r="B32" t="s">
        <v>62</v>
      </c>
      <c r="C32" t="s">
        <v>63</v>
      </c>
    </row>
    <row r="33" spans="1:3" x14ac:dyDescent="0.25">
      <c r="A33" s="58">
        <v>41447</v>
      </c>
      <c r="B33" t="s">
        <v>62</v>
      </c>
      <c r="C33" t="s">
        <v>63</v>
      </c>
    </row>
    <row r="34" spans="1:3" x14ac:dyDescent="0.25">
      <c r="A34" s="58">
        <v>41454</v>
      </c>
      <c r="B34" t="s">
        <v>62</v>
      </c>
      <c r="C34" t="s">
        <v>63</v>
      </c>
    </row>
    <row r="35" spans="1:3" x14ac:dyDescent="0.25">
      <c r="A35" s="58">
        <v>41461</v>
      </c>
      <c r="B35" t="s">
        <v>62</v>
      </c>
      <c r="C35" t="s">
        <v>63</v>
      </c>
    </row>
    <row r="36" spans="1:3" x14ac:dyDescent="0.25">
      <c r="A36" s="58">
        <v>41468</v>
      </c>
      <c r="B36" t="s">
        <v>62</v>
      </c>
      <c r="C36" t="s">
        <v>63</v>
      </c>
    </row>
    <row r="37" spans="1:3" x14ac:dyDescent="0.25">
      <c r="A37" s="58">
        <v>41475</v>
      </c>
      <c r="B37" t="s">
        <v>62</v>
      </c>
      <c r="C37" t="s">
        <v>63</v>
      </c>
    </row>
    <row r="38" spans="1:3" x14ac:dyDescent="0.25">
      <c r="A38" s="58">
        <v>41482</v>
      </c>
      <c r="B38" t="s">
        <v>62</v>
      </c>
      <c r="C38" t="s">
        <v>63</v>
      </c>
    </row>
    <row r="39" spans="1:3" x14ac:dyDescent="0.25">
      <c r="A39" s="58">
        <v>41489</v>
      </c>
      <c r="B39" t="s">
        <v>62</v>
      </c>
      <c r="C39" t="s">
        <v>63</v>
      </c>
    </row>
    <row r="40" spans="1:3" x14ac:dyDescent="0.25">
      <c r="A40" s="58">
        <v>41496</v>
      </c>
      <c r="B40" t="s">
        <v>62</v>
      </c>
      <c r="C40" t="s">
        <v>63</v>
      </c>
    </row>
    <row r="41" spans="1:3" x14ac:dyDescent="0.25">
      <c r="A41" s="58">
        <v>41503</v>
      </c>
      <c r="B41" t="s">
        <v>62</v>
      </c>
      <c r="C41" t="s">
        <v>63</v>
      </c>
    </row>
    <row r="42" spans="1:3" x14ac:dyDescent="0.25">
      <c r="A42" s="58">
        <v>41510</v>
      </c>
      <c r="B42" t="s">
        <v>62</v>
      </c>
      <c r="C42" t="s">
        <v>63</v>
      </c>
    </row>
    <row r="43" spans="1:3" x14ac:dyDescent="0.25">
      <c r="A43" s="58">
        <v>41517</v>
      </c>
      <c r="B43" t="s">
        <v>62</v>
      </c>
      <c r="C43" t="s">
        <v>63</v>
      </c>
    </row>
    <row r="44" spans="1:3" x14ac:dyDescent="0.25">
      <c r="A44" s="58">
        <v>41524</v>
      </c>
      <c r="B44" t="s">
        <v>62</v>
      </c>
      <c r="C44" t="s">
        <v>63</v>
      </c>
    </row>
    <row r="45" spans="1:3" x14ac:dyDescent="0.25">
      <c r="A45" s="58">
        <v>41531</v>
      </c>
      <c r="B45" t="s">
        <v>62</v>
      </c>
      <c r="C45" t="s">
        <v>63</v>
      </c>
    </row>
    <row r="46" spans="1:3" x14ac:dyDescent="0.25">
      <c r="A46" s="58">
        <v>41538</v>
      </c>
      <c r="B46" t="s">
        <v>62</v>
      </c>
      <c r="C46" t="s">
        <v>63</v>
      </c>
    </row>
    <row r="47" spans="1:3" x14ac:dyDescent="0.25">
      <c r="A47" s="58">
        <v>41545</v>
      </c>
      <c r="B47" t="s">
        <v>62</v>
      </c>
      <c r="C47" t="s">
        <v>63</v>
      </c>
    </row>
    <row r="48" spans="1:3" x14ac:dyDescent="0.25">
      <c r="A48" s="58">
        <v>41552</v>
      </c>
      <c r="B48" t="s">
        <v>62</v>
      </c>
      <c r="C48" t="s">
        <v>63</v>
      </c>
    </row>
    <row r="49" spans="1:3" x14ac:dyDescent="0.25">
      <c r="A49" s="58">
        <v>41559</v>
      </c>
      <c r="B49" t="s">
        <v>62</v>
      </c>
      <c r="C49" t="s">
        <v>63</v>
      </c>
    </row>
    <row r="50" spans="1:3" x14ac:dyDescent="0.25">
      <c r="A50" s="58">
        <v>41566</v>
      </c>
      <c r="B50" t="s">
        <v>62</v>
      </c>
      <c r="C50" t="s">
        <v>63</v>
      </c>
    </row>
    <row r="51" spans="1:3" x14ac:dyDescent="0.25">
      <c r="A51" s="58">
        <v>41573</v>
      </c>
      <c r="B51" t="s">
        <v>62</v>
      </c>
      <c r="C51" t="s">
        <v>63</v>
      </c>
    </row>
    <row r="52" spans="1:3" x14ac:dyDescent="0.25">
      <c r="A52" s="58">
        <v>41580</v>
      </c>
      <c r="B52" t="s">
        <v>62</v>
      </c>
      <c r="C52" t="s">
        <v>63</v>
      </c>
    </row>
    <row r="53" spans="1:3" x14ac:dyDescent="0.25">
      <c r="A53" s="58">
        <v>41587</v>
      </c>
      <c r="B53" t="s">
        <v>62</v>
      </c>
      <c r="C53" t="s">
        <v>63</v>
      </c>
    </row>
    <row r="54" spans="1:3" x14ac:dyDescent="0.25">
      <c r="A54" s="58">
        <v>41594</v>
      </c>
      <c r="B54" t="s">
        <v>62</v>
      </c>
      <c r="C54" t="s">
        <v>63</v>
      </c>
    </row>
    <row r="55" spans="1:3" x14ac:dyDescent="0.25">
      <c r="A55" s="58">
        <v>41601</v>
      </c>
      <c r="B55" t="s">
        <v>62</v>
      </c>
      <c r="C55" t="s">
        <v>63</v>
      </c>
    </row>
    <row r="56" spans="1:3" x14ac:dyDescent="0.25">
      <c r="A56" s="58">
        <v>41608</v>
      </c>
      <c r="B56" t="s">
        <v>62</v>
      </c>
      <c r="C56" t="s">
        <v>63</v>
      </c>
    </row>
    <row r="57" spans="1:3" x14ac:dyDescent="0.25">
      <c r="A57" s="58">
        <v>41615</v>
      </c>
      <c r="B57" t="s">
        <v>62</v>
      </c>
      <c r="C57" t="s">
        <v>63</v>
      </c>
    </row>
    <row r="58" spans="1:3" x14ac:dyDescent="0.25">
      <c r="A58" s="58">
        <v>41622</v>
      </c>
      <c r="B58" t="s">
        <v>62</v>
      </c>
      <c r="C58" t="s">
        <v>63</v>
      </c>
    </row>
    <row r="59" spans="1:3" x14ac:dyDescent="0.25">
      <c r="A59" s="58">
        <v>41629</v>
      </c>
      <c r="B59" t="s">
        <v>62</v>
      </c>
      <c r="C59" t="s">
        <v>63</v>
      </c>
    </row>
    <row r="60" spans="1:3" x14ac:dyDescent="0.25">
      <c r="A60" s="58">
        <v>41636</v>
      </c>
      <c r="B60" t="s">
        <v>62</v>
      </c>
      <c r="C60" t="s">
        <v>63</v>
      </c>
    </row>
    <row r="61" spans="1:3" x14ac:dyDescent="0.25">
      <c r="A61" s="58">
        <v>41643</v>
      </c>
      <c r="B61" t="s">
        <v>62</v>
      </c>
      <c r="C61" t="s">
        <v>63</v>
      </c>
    </row>
    <row r="62" spans="1:3" x14ac:dyDescent="0.25">
      <c r="A62" s="58">
        <v>41650</v>
      </c>
      <c r="B62" t="s">
        <v>62</v>
      </c>
      <c r="C62" t="s">
        <v>63</v>
      </c>
    </row>
    <row r="63" spans="1:3" x14ac:dyDescent="0.25">
      <c r="A63" s="58">
        <v>41657</v>
      </c>
      <c r="B63" t="s">
        <v>62</v>
      </c>
      <c r="C63" t="s">
        <v>63</v>
      </c>
    </row>
    <row r="64" spans="1:3" x14ac:dyDescent="0.25">
      <c r="A64" s="58">
        <v>41664</v>
      </c>
      <c r="B64" t="s">
        <v>62</v>
      </c>
      <c r="C64" t="s">
        <v>63</v>
      </c>
    </row>
    <row r="65" spans="1:3" x14ac:dyDescent="0.25">
      <c r="A65" s="58">
        <v>41671</v>
      </c>
      <c r="B65" t="s">
        <v>62</v>
      </c>
      <c r="C65" t="s">
        <v>63</v>
      </c>
    </row>
    <row r="66" spans="1:3" x14ac:dyDescent="0.25">
      <c r="A66" s="58">
        <v>41678</v>
      </c>
      <c r="B66" t="s">
        <v>62</v>
      </c>
      <c r="C66" t="s">
        <v>63</v>
      </c>
    </row>
    <row r="67" spans="1:3" x14ac:dyDescent="0.25">
      <c r="A67" s="58">
        <v>41685</v>
      </c>
      <c r="B67" t="s">
        <v>62</v>
      </c>
      <c r="C67" t="s">
        <v>63</v>
      </c>
    </row>
    <row r="68" spans="1:3" x14ac:dyDescent="0.25">
      <c r="A68" s="58">
        <v>41692</v>
      </c>
      <c r="B68" t="s">
        <v>62</v>
      </c>
      <c r="C68" t="s">
        <v>63</v>
      </c>
    </row>
    <row r="69" spans="1:3" x14ac:dyDescent="0.25">
      <c r="A69" s="58">
        <v>41699</v>
      </c>
      <c r="B69" t="s">
        <v>62</v>
      </c>
      <c r="C69" t="s">
        <v>63</v>
      </c>
    </row>
    <row r="70" spans="1:3" x14ac:dyDescent="0.25">
      <c r="A70" s="58">
        <v>41706</v>
      </c>
      <c r="B70" t="s">
        <v>62</v>
      </c>
      <c r="C70" t="s">
        <v>63</v>
      </c>
    </row>
    <row r="71" spans="1:3" x14ac:dyDescent="0.25">
      <c r="A71" s="58">
        <v>41713</v>
      </c>
      <c r="B71" t="s">
        <v>62</v>
      </c>
      <c r="C71" t="s">
        <v>63</v>
      </c>
    </row>
    <row r="72" spans="1:3" x14ac:dyDescent="0.25">
      <c r="A72" s="58">
        <v>41720</v>
      </c>
      <c r="B72" t="s">
        <v>62</v>
      </c>
      <c r="C72" t="s">
        <v>63</v>
      </c>
    </row>
    <row r="73" spans="1:3" x14ac:dyDescent="0.25">
      <c r="A73" s="58">
        <v>41727</v>
      </c>
      <c r="B73" t="s">
        <v>62</v>
      </c>
      <c r="C73" t="s">
        <v>63</v>
      </c>
    </row>
    <row r="74" spans="1:3" x14ac:dyDescent="0.25">
      <c r="A74" s="58">
        <v>41734</v>
      </c>
      <c r="B74" t="s">
        <v>62</v>
      </c>
      <c r="C74" t="s">
        <v>63</v>
      </c>
    </row>
    <row r="75" spans="1:3" x14ac:dyDescent="0.25">
      <c r="A75" s="58">
        <v>41741</v>
      </c>
      <c r="B75" t="s">
        <v>62</v>
      </c>
      <c r="C75" t="s">
        <v>63</v>
      </c>
    </row>
    <row r="76" spans="1:3" x14ac:dyDescent="0.25">
      <c r="A76" s="58">
        <v>41748</v>
      </c>
      <c r="B76" t="s">
        <v>62</v>
      </c>
      <c r="C76" t="s">
        <v>63</v>
      </c>
    </row>
    <row r="77" spans="1:3" x14ac:dyDescent="0.25">
      <c r="A77" s="58">
        <v>41755</v>
      </c>
      <c r="B77" t="s">
        <v>62</v>
      </c>
      <c r="C77" t="s">
        <v>63</v>
      </c>
    </row>
    <row r="78" spans="1:3" x14ac:dyDescent="0.25">
      <c r="A78" s="58">
        <v>41762</v>
      </c>
      <c r="B78" t="s">
        <v>62</v>
      </c>
      <c r="C78" t="s">
        <v>63</v>
      </c>
    </row>
    <row r="79" spans="1:3" x14ac:dyDescent="0.25">
      <c r="A79" s="58">
        <v>41769</v>
      </c>
      <c r="B79" t="s">
        <v>62</v>
      </c>
      <c r="C79" t="s">
        <v>63</v>
      </c>
    </row>
    <row r="80" spans="1:3" x14ac:dyDescent="0.25">
      <c r="A80" s="58">
        <v>41776</v>
      </c>
      <c r="B80" t="s">
        <v>62</v>
      </c>
      <c r="C80" t="s">
        <v>63</v>
      </c>
    </row>
    <row r="81" spans="1:3" x14ac:dyDescent="0.25">
      <c r="A81" s="58">
        <v>41783</v>
      </c>
      <c r="B81" t="s">
        <v>62</v>
      </c>
      <c r="C81" t="s">
        <v>63</v>
      </c>
    </row>
    <row r="82" spans="1:3" x14ac:dyDescent="0.25">
      <c r="A82" s="58">
        <v>41790</v>
      </c>
      <c r="B82" t="s">
        <v>62</v>
      </c>
      <c r="C82" t="s">
        <v>63</v>
      </c>
    </row>
    <row r="83" spans="1:3" x14ac:dyDescent="0.25">
      <c r="A83" s="58">
        <v>41797</v>
      </c>
      <c r="B83" t="s">
        <v>62</v>
      </c>
      <c r="C83" t="s">
        <v>63</v>
      </c>
    </row>
    <row r="84" spans="1:3" x14ac:dyDescent="0.25">
      <c r="A84" s="58">
        <v>41804</v>
      </c>
      <c r="B84" t="s">
        <v>62</v>
      </c>
      <c r="C84" t="s">
        <v>63</v>
      </c>
    </row>
    <row r="85" spans="1:3" x14ac:dyDescent="0.25">
      <c r="A85" s="58">
        <v>41811</v>
      </c>
      <c r="B85" t="s">
        <v>62</v>
      </c>
      <c r="C85" t="s">
        <v>63</v>
      </c>
    </row>
    <row r="86" spans="1:3" x14ac:dyDescent="0.25">
      <c r="A86" s="58">
        <v>41818</v>
      </c>
      <c r="B86" t="s">
        <v>62</v>
      </c>
      <c r="C86" t="s">
        <v>63</v>
      </c>
    </row>
    <row r="87" spans="1:3" x14ac:dyDescent="0.25">
      <c r="A87" s="58">
        <v>41825</v>
      </c>
      <c r="B87" t="s">
        <v>62</v>
      </c>
      <c r="C87" t="s">
        <v>63</v>
      </c>
    </row>
    <row r="88" spans="1:3" x14ac:dyDescent="0.25">
      <c r="A88" s="58">
        <v>41832</v>
      </c>
      <c r="B88" t="s">
        <v>62</v>
      </c>
      <c r="C88" t="s">
        <v>63</v>
      </c>
    </row>
    <row r="89" spans="1:3" x14ac:dyDescent="0.25">
      <c r="A89" s="58">
        <v>41839</v>
      </c>
      <c r="B89" t="s">
        <v>62</v>
      </c>
      <c r="C89" t="s">
        <v>63</v>
      </c>
    </row>
    <row r="90" spans="1:3" x14ac:dyDescent="0.25">
      <c r="A90" s="58">
        <v>41846</v>
      </c>
      <c r="B90" t="s">
        <v>62</v>
      </c>
      <c r="C90" t="s">
        <v>63</v>
      </c>
    </row>
    <row r="91" spans="1:3" x14ac:dyDescent="0.25">
      <c r="A91" s="58">
        <v>41853</v>
      </c>
      <c r="B91" t="s">
        <v>62</v>
      </c>
      <c r="C91" t="s">
        <v>63</v>
      </c>
    </row>
    <row r="92" spans="1:3" x14ac:dyDescent="0.25">
      <c r="A92" s="58">
        <v>41860</v>
      </c>
      <c r="B92" t="s">
        <v>62</v>
      </c>
      <c r="C92" t="s">
        <v>63</v>
      </c>
    </row>
    <row r="93" spans="1:3" x14ac:dyDescent="0.25">
      <c r="A93" s="58">
        <v>41867</v>
      </c>
      <c r="B93" t="s">
        <v>62</v>
      </c>
      <c r="C93" t="s">
        <v>63</v>
      </c>
    </row>
    <row r="94" spans="1:3" x14ac:dyDescent="0.25">
      <c r="A94" s="58">
        <v>41874</v>
      </c>
      <c r="B94" t="s">
        <v>62</v>
      </c>
      <c r="C94" t="s">
        <v>63</v>
      </c>
    </row>
    <row r="95" spans="1:3" x14ac:dyDescent="0.25">
      <c r="A95" s="58">
        <v>41881</v>
      </c>
      <c r="B95" t="s">
        <v>62</v>
      </c>
      <c r="C95" t="s">
        <v>63</v>
      </c>
    </row>
    <row r="96" spans="1:3" x14ac:dyDescent="0.25">
      <c r="A96" s="58">
        <v>41888</v>
      </c>
      <c r="B96" t="s">
        <v>62</v>
      </c>
      <c r="C96" t="s">
        <v>63</v>
      </c>
    </row>
    <row r="97" spans="1:3" x14ac:dyDescent="0.25">
      <c r="A97" s="58">
        <v>41895</v>
      </c>
      <c r="B97" t="s">
        <v>62</v>
      </c>
      <c r="C97" t="s">
        <v>63</v>
      </c>
    </row>
    <row r="98" spans="1:3" x14ac:dyDescent="0.25">
      <c r="A98" s="58">
        <v>41902</v>
      </c>
      <c r="B98" t="s">
        <v>62</v>
      </c>
      <c r="C98" t="s">
        <v>63</v>
      </c>
    </row>
    <row r="99" spans="1:3" x14ac:dyDescent="0.25">
      <c r="A99" s="58">
        <v>41909</v>
      </c>
      <c r="B99" t="s">
        <v>62</v>
      </c>
      <c r="C99" t="s">
        <v>63</v>
      </c>
    </row>
    <row r="100" spans="1:3" x14ac:dyDescent="0.25">
      <c r="A100" s="58">
        <v>41916</v>
      </c>
      <c r="B100" t="s">
        <v>62</v>
      </c>
      <c r="C100" t="s">
        <v>63</v>
      </c>
    </row>
    <row r="101" spans="1:3" x14ac:dyDescent="0.25">
      <c r="A101" s="58">
        <v>41923</v>
      </c>
      <c r="B101" t="s">
        <v>62</v>
      </c>
      <c r="C101" t="s">
        <v>63</v>
      </c>
    </row>
    <row r="102" spans="1:3" x14ac:dyDescent="0.25">
      <c r="A102" s="58">
        <v>41930</v>
      </c>
      <c r="B102" t="s">
        <v>62</v>
      </c>
      <c r="C102" t="s">
        <v>63</v>
      </c>
    </row>
    <row r="103" spans="1:3" x14ac:dyDescent="0.25">
      <c r="A103" s="58">
        <v>41937</v>
      </c>
      <c r="B103" t="s">
        <v>62</v>
      </c>
      <c r="C103" t="s">
        <v>63</v>
      </c>
    </row>
    <row r="104" spans="1:3" x14ac:dyDescent="0.25">
      <c r="A104" s="58">
        <v>41944</v>
      </c>
      <c r="B104" t="s">
        <v>62</v>
      </c>
      <c r="C104" t="s">
        <v>63</v>
      </c>
    </row>
    <row r="105" spans="1:3" x14ac:dyDescent="0.25">
      <c r="A105" s="58">
        <v>41951</v>
      </c>
      <c r="B105" t="s">
        <v>62</v>
      </c>
      <c r="C105" t="s">
        <v>63</v>
      </c>
    </row>
    <row r="106" spans="1:3" x14ac:dyDescent="0.25">
      <c r="A106" s="58">
        <v>41958</v>
      </c>
      <c r="B106" t="s">
        <v>62</v>
      </c>
      <c r="C106" t="s">
        <v>63</v>
      </c>
    </row>
    <row r="107" spans="1:3" x14ac:dyDescent="0.25">
      <c r="A107" s="58">
        <v>41965</v>
      </c>
      <c r="B107" t="s">
        <v>62</v>
      </c>
      <c r="C107" t="s">
        <v>63</v>
      </c>
    </row>
    <row r="108" spans="1:3" x14ac:dyDescent="0.25">
      <c r="A108" s="58">
        <v>41972</v>
      </c>
      <c r="B108" t="s">
        <v>62</v>
      </c>
      <c r="C108" t="s">
        <v>63</v>
      </c>
    </row>
    <row r="109" spans="1:3" x14ac:dyDescent="0.25">
      <c r="A109" s="58">
        <v>41979</v>
      </c>
      <c r="B109" t="s">
        <v>62</v>
      </c>
      <c r="C109" t="s">
        <v>63</v>
      </c>
    </row>
    <row r="110" spans="1:3" x14ac:dyDescent="0.25">
      <c r="A110" s="58">
        <v>41986</v>
      </c>
      <c r="B110" t="s">
        <v>62</v>
      </c>
      <c r="C110" t="s">
        <v>63</v>
      </c>
    </row>
    <row r="111" spans="1:3" x14ac:dyDescent="0.25">
      <c r="A111" s="58">
        <v>41993</v>
      </c>
      <c r="B111" t="s">
        <v>62</v>
      </c>
      <c r="C111" t="s">
        <v>63</v>
      </c>
    </row>
    <row r="112" spans="1:3" x14ac:dyDescent="0.25">
      <c r="A112" s="58">
        <v>42000</v>
      </c>
      <c r="B112" t="s">
        <v>62</v>
      </c>
      <c r="C112" t="s">
        <v>63</v>
      </c>
    </row>
    <row r="113" spans="1:3" x14ac:dyDescent="0.25">
      <c r="A113" s="58">
        <v>42005</v>
      </c>
      <c r="B113" t="s">
        <v>60</v>
      </c>
      <c r="C113" t="s">
        <v>34</v>
      </c>
    </row>
    <row r="114" spans="1:3" x14ac:dyDescent="0.25">
      <c r="A114" s="58">
        <v>42007</v>
      </c>
      <c r="B114" t="s">
        <v>62</v>
      </c>
      <c r="C114" t="s">
        <v>63</v>
      </c>
    </row>
    <row r="115" spans="1:3" x14ac:dyDescent="0.25">
      <c r="A115" s="58">
        <v>42014</v>
      </c>
      <c r="B115" t="s">
        <v>62</v>
      </c>
      <c r="C115" t="s">
        <v>63</v>
      </c>
    </row>
    <row r="116" spans="1:3" x14ac:dyDescent="0.25">
      <c r="A116" s="58">
        <v>42021</v>
      </c>
      <c r="B116" t="s">
        <v>62</v>
      </c>
      <c r="C116" t="s">
        <v>63</v>
      </c>
    </row>
    <row r="117" spans="1:3" x14ac:dyDescent="0.25">
      <c r="A117" s="58">
        <v>42028</v>
      </c>
      <c r="B117" t="s">
        <v>62</v>
      </c>
      <c r="C117" t="s">
        <v>63</v>
      </c>
    </row>
    <row r="118" spans="1:3" x14ac:dyDescent="0.25">
      <c r="A118" s="58">
        <v>42035</v>
      </c>
      <c r="B118" t="s">
        <v>62</v>
      </c>
      <c r="C118" t="s">
        <v>63</v>
      </c>
    </row>
    <row r="119" spans="1:3" x14ac:dyDescent="0.25">
      <c r="A119" s="58">
        <v>42042</v>
      </c>
      <c r="B119" t="s">
        <v>62</v>
      </c>
      <c r="C119" t="s">
        <v>63</v>
      </c>
    </row>
    <row r="120" spans="1:3" x14ac:dyDescent="0.25">
      <c r="A120" s="58">
        <v>42049</v>
      </c>
      <c r="B120" t="s">
        <v>62</v>
      </c>
      <c r="C120" t="s">
        <v>63</v>
      </c>
    </row>
    <row r="121" spans="1:3" x14ac:dyDescent="0.25">
      <c r="A121" s="58">
        <v>42052</v>
      </c>
      <c r="B121" t="s">
        <v>67</v>
      </c>
      <c r="C121" t="s">
        <v>36</v>
      </c>
    </row>
    <row r="122" spans="1:3" x14ac:dyDescent="0.25">
      <c r="A122" s="58">
        <v>42056</v>
      </c>
      <c r="B122" t="s">
        <v>62</v>
      </c>
      <c r="C122" t="s">
        <v>63</v>
      </c>
    </row>
    <row r="123" spans="1:3" x14ac:dyDescent="0.25">
      <c r="A123" s="58">
        <v>42063</v>
      </c>
      <c r="B123" t="s">
        <v>62</v>
      </c>
      <c r="C123" t="s">
        <v>63</v>
      </c>
    </row>
    <row r="124" spans="1:3" x14ac:dyDescent="0.25">
      <c r="A124" s="58">
        <v>42070</v>
      </c>
      <c r="B124" t="s">
        <v>62</v>
      </c>
      <c r="C124" t="s">
        <v>63</v>
      </c>
    </row>
    <row r="125" spans="1:3" x14ac:dyDescent="0.25">
      <c r="A125" s="58">
        <v>42077</v>
      </c>
      <c r="B125" t="s">
        <v>62</v>
      </c>
      <c r="C125" t="s">
        <v>63</v>
      </c>
    </row>
    <row r="126" spans="1:3" x14ac:dyDescent="0.25">
      <c r="A126" s="58">
        <v>42084</v>
      </c>
      <c r="B126" t="s">
        <v>62</v>
      </c>
      <c r="C126" t="s">
        <v>63</v>
      </c>
    </row>
    <row r="127" spans="1:3" x14ac:dyDescent="0.25">
      <c r="A127" s="58">
        <v>42091</v>
      </c>
      <c r="B127" t="s">
        <v>62</v>
      </c>
      <c r="C127" t="s">
        <v>63</v>
      </c>
    </row>
    <row r="128" spans="1:3" x14ac:dyDescent="0.25">
      <c r="A128" s="58">
        <v>42097</v>
      </c>
      <c r="B128" t="s">
        <v>56</v>
      </c>
      <c r="C128" t="s">
        <v>38</v>
      </c>
    </row>
    <row r="129" spans="1:3" x14ac:dyDescent="0.25">
      <c r="A129" s="58">
        <v>42098</v>
      </c>
      <c r="B129" t="s">
        <v>62</v>
      </c>
      <c r="C129" t="s">
        <v>63</v>
      </c>
    </row>
    <row r="130" spans="1:3" x14ac:dyDescent="0.25">
      <c r="A130" s="58">
        <v>42105</v>
      </c>
      <c r="B130" t="s">
        <v>62</v>
      </c>
      <c r="C130" t="s">
        <v>63</v>
      </c>
    </row>
    <row r="131" spans="1:3" x14ac:dyDescent="0.25">
      <c r="A131" s="58">
        <v>42112</v>
      </c>
      <c r="B131" t="s">
        <v>62</v>
      </c>
      <c r="C131" t="s">
        <v>63</v>
      </c>
    </row>
    <row r="132" spans="1:3" x14ac:dyDescent="0.25">
      <c r="A132" s="58">
        <v>42115</v>
      </c>
      <c r="B132" t="s">
        <v>67</v>
      </c>
      <c r="C132" t="s">
        <v>40</v>
      </c>
    </row>
    <row r="133" spans="1:3" x14ac:dyDescent="0.25">
      <c r="A133" s="58">
        <v>42119</v>
      </c>
      <c r="B133" t="s">
        <v>62</v>
      </c>
      <c r="C133" t="s">
        <v>63</v>
      </c>
    </row>
    <row r="134" spans="1:3" x14ac:dyDescent="0.25">
      <c r="A134" s="58">
        <v>42125</v>
      </c>
      <c r="B134" t="s">
        <v>56</v>
      </c>
      <c r="C134" t="s">
        <v>66</v>
      </c>
    </row>
    <row r="135" spans="1:3" x14ac:dyDescent="0.25">
      <c r="A135" s="58">
        <v>42126</v>
      </c>
      <c r="B135" t="s">
        <v>62</v>
      </c>
      <c r="C135" t="s">
        <v>63</v>
      </c>
    </row>
    <row r="136" spans="1:3" x14ac:dyDescent="0.25">
      <c r="A136" s="58">
        <v>42133</v>
      </c>
      <c r="B136" t="s">
        <v>62</v>
      </c>
      <c r="C136" t="s">
        <v>63</v>
      </c>
    </row>
    <row r="137" spans="1:3" x14ac:dyDescent="0.25">
      <c r="A137" s="58">
        <v>42140</v>
      </c>
      <c r="B137" t="s">
        <v>62</v>
      </c>
      <c r="C137" t="s">
        <v>63</v>
      </c>
    </row>
    <row r="138" spans="1:3" x14ac:dyDescent="0.25">
      <c r="A138" s="58">
        <v>42147</v>
      </c>
      <c r="B138" t="s">
        <v>62</v>
      </c>
      <c r="C138" t="s">
        <v>63</v>
      </c>
    </row>
    <row r="139" spans="1:3" x14ac:dyDescent="0.25">
      <c r="A139" s="58">
        <v>42154</v>
      </c>
      <c r="B139" t="s">
        <v>62</v>
      </c>
      <c r="C139" t="s">
        <v>63</v>
      </c>
    </row>
    <row r="140" spans="1:3" x14ac:dyDescent="0.25">
      <c r="A140" s="58">
        <v>42159</v>
      </c>
      <c r="B140" t="s">
        <v>60</v>
      </c>
      <c r="C140" t="s">
        <v>44</v>
      </c>
    </row>
    <row r="141" spans="1:3" x14ac:dyDescent="0.25">
      <c r="A141" s="58">
        <v>42161</v>
      </c>
      <c r="B141" t="s">
        <v>62</v>
      </c>
      <c r="C141" t="s">
        <v>63</v>
      </c>
    </row>
    <row r="142" spans="1:3" x14ac:dyDescent="0.25">
      <c r="A142" s="58">
        <v>42168</v>
      </c>
      <c r="B142" t="s">
        <v>62</v>
      </c>
      <c r="C142" t="s">
        <v>63</v>
      </c>
    </row>
    <row r="143" spans="1:3" x14ac:dyDescent="0.25">
      <c r="A143" s="58">
        <v>42175</v>
      </c>
      <c r="B143" t="s">
        <v>62</v>
      </c>
      <c r="C143" t="s">
        <v>63</v>
      </c>
    </row>
    <row r="144" spans="1:3" x14ac:dyDescent="0.25">
      <c r="A144" s="58">
        <v>42182</v>
      </c>
      <c r="B144" t="s">
        <v>62</v>
      </c>
      <c r="C144" t="s">
        <v>63</v>
      </c>
    </row>
    <row r="145" spans="1:3" x14ac:dyDescent="0.25">
      <c r="A145" s="58">
        <v>42189</v>
      </c>
      <c r="B145" t="s">
        <v>62</v>
      </c>
      <c r="C145" t="s">
        <v>63</v>
      </c>
    </row>
    <row r="146" spans="1:3" x14ac:dyDescent="0.25">
      <c r="A146" s="58">
        <v>42194</v>
      </c>
      <c r="B146" t="s">
        <v>60</v>
      </c>
      <c r="C146" t="s">
        <v>65</v>
      </c>
    </row>
    <row r="147" spans="1:3" x14ac:dyDescent="0.25">
      <c r="A147" s="58">
        <v>42196</v>
      </c>
      <c r="B147" t="s">
        <v>62</v>
      </c>
      <c r="C147" t="s">
        <v>63</v>
      </c>
    </row>
    <row r="148" spans="1:3" x14ac:dyDescent="0.25">
      <c r="A148" s="58">
        <v>42203</v>
      </c>
      <c r="B148" t="s">
        <v>62</v>
      </c>
      <c r="C148" t="s">
        <v>63</v>
      </c>
    </row>
    <row r="149" spans="1:3" x14ac:dyDescent="0.25">
      <c r="A149" s="58">
        <v>42210</v>
      </c>
      <c r="B149" t="s">
        <v>62</v>
      </c>
      <c r="C149" t="s">
        <v>63</v>
      </c>
    </row>
    <row r="150" spans="1:3" x14ac:dyDescent="0.25">
      <c r="A150" s="58">
        <v>42217</v>
      </c>
      <c r="B150" t="s">
        <v>62</v>
      </c>
      <c r="C150" t="s">
        <v>63</v>
      </c>
    </row>
    <row r="151" spans="1:3" x14ac:dyDescent="0.25">
      <c r="A151" s="58">
        <v>42224</v>
      </c>
      <c r="B151" t="s">
        <v>62</v>
      </c>
      <c r="C151" t="s">
        <v>63</v>
      </c>
    </row>
    <row r="152" spans="1:3" x14ac:dyDescent="0.25">
      <c r="A152" s="58">
        <v>42231</v>
      </c>
      <c r="B152" t="s">
        <v>62</v>
      </c>
      <c r="C152" t="s">
        <v>63</v>
      </c>
    </row>
    <row r="153" spans="1:3" x14ac:dyDescent="0.25">
      <c r="A153" s="58">
        <v>42238</v>
      </c>
      <c r="B153" t="s">
        <v>62</v>
      </c>
      <c r="C153" t="s">
        <v>63</v>
      </c>
    </row>
    <row r="154" spans="1:3" x14ac:dyDescent="0.25">
      <c r="A154" s="58">
        <v>42245</v>
      </c>
      <c r="B154" t="s">
        <v>62</v>
      </c>
      <c r="C154" t="s">
        <v>63</v>
      </c>
    </row>
    <row r="155" spans="1:3" x14ac:dyDescent="0.25">
      <c r="A155" s="58">
        <v>42252</v>
      </c>
      <c r="B155" t="s">
        <v>62</v>
      </c>
      <c r="C155" t="s">
        <v>63</v>
      </c>
    </row>
    <row r="156" spans="1:3" x14ac:dyDescent="0.25">
      <c r="A156" s="58">
        <v>42254</v>
      </c>
      <c r="B156" t="s">
        <v>55</v>
      </c>
      <c r="C156" t="s">
        <v>45</v>
      </c>
    </row>
    <row r="157" spans="1:3" x14ac:dyDescent="0.25">
      <c r="A157" s="58">
        <v>42259</v>
      </c>
      <c r="B157" t="s">
        <v>62</v>
      </c>
      <c r="C157" t="s">
        <v>63</v>
      </c>
    </row>
    <row r="158" spans="1:3" x14ac:dyDescent="0.25">
      <c r="A158" s="58">
        <v>42266</v>
      </c>
      <c r="B158" t="s">
        <v>62</v>
      </c>
      <c r="C158" t="s">
        <v>63</v>
      </c>
    </row>
    <row r="159" spans="1:3" x14ac:dyDescent="0.25">
      <c r="A159" s="58">
        <v>42273</v>
      </c>
      <c r="B159" t="s">
        <v>62</v>
      </c>
      <c r="C159" t="s">
        <v>63</v>
      </c>
    </row>
    <row r="160" spans="1:3" x14ac:dyDescent="0.25">
      <c r="A160" s="58">
        <v>42280</v>
      </c>
      <c r="B160" t="s">
        <v>62</v>
      </c>
      <c r="C160" t="s">
        <v>63</v>
      </c>
    </row>
    <row r="161" spans="1:3" x14ac:dyDescent="0.25">
      <c r="A161" s="58">
        <v>42287</v>
      </c>
      <c r="B161" t="s">
        <v>62</v>
      </c>
      <c r="C161" t="s">
        <v>63</v>
      </c>
    </row>
    <row r="162" spans="1:3" x14ac:dyDescent="0.25">
      <c r="A162" s="58">
        <v>42289</v>
      </c>
      <c r="B162" t="s">
        <v>55</v>
      </c>
      <c r="C162" t="s">
        <v>61</v>
      </c>
    </row>
    <row r="163" spans="1:3" x14ac:dyDescent="0.25">
      <c r="A163" s="58">
        <v>42294</v>
      </c>
      <c r="B163" t="s">
        <v>62</v>
      </c>
      <c r="C163" t="s">
        <v>63</v>
      </c>
    </row>
    <row r="164" spans="1:3" x14ac:dyDescent="0.25">
      <c r="A164" s="58">
        <v>42301</v>
      </c>
      <c r="B164" t="s">
        <v>62</v>
      </c>
      <c r="C164" t="s">
        <v>63</v>
      </c>
    </row>
    <row r="165" spans="1:3" x14ac:dyDescent="0.25">
      <c r="A165" s="58">
        <v>42308</v>
      </c>
      <c r="B165" t="s">
        <v>62</v>
      </c>
      <c r="C165" t="s">
        <v>63</v>
      </c>
    </row>
    <row r="166" spans="1:3" x14ac:dyDescent="0.25">
      <c r="A166" s="58">
        <v>42310</v>
      </c>
      <c r="B166" t="s">
        <v>55</v>
      </c>
      <c r="C166" t="s">
        <v>47</v>
      </c>
    </row>
    <row r="167" spans="1:3" x14ac:dyDescent="0.25">
      <c r="A167" s="58">
        <v>42315</v>
      </c>
      <c r="B167" t="s">
        <v>62</v>
      </c>
      <c r="C167" t="s">
        <v>63</v>
      </c>
    </row>
    <row r="168" spans="1:3" x14ac:dyDescent="0.25">
      <c r="A168" s="58">
        <v>42322</v>
      </c>
      <c r="B168" t="s">
        <v>62</v>
      </c>
      <c r="C168" t="s">
        <v>63</v>
      </c>
    </row>
    <row r="169" spans="1:3" x14ac:dyDescent="0.25">
      <c r="A169" s="58">
        <v>42323</v>
      </c>
      <c r="B169" t="s">
        <v>64</v>
      </c>
      <c r="C169" t="s">
        <v>48</v>
      </c>
    </row>
    <row r="170" spans="1:3" x14ac:dyDescent="0.25">
      <c r="A170" s="58">
        <v>42328</v>
      </c>
      <c r="B170" t="s">
        <v>56</v>
      </c>
      <c r="C170" t="s">
        <v>58</v>
      </c>
    </row>
    <row r="171" spans="1:3" x14ac:dyDescent="0.25">
      <c r="A171" s="58">
        <v>42329</v>
      </c>
      <c r="B171" t="s">
        <v>62</v>
      </c>
      <c r="C171" t="s">
        <v>63</v>
      </c>
    </row>
    <row r="172" spans="1:3" x14ac:dyDescent="0.25">
      <c r="A172" s="58">
        <v>42336</v>
      </c>
      <c r="B172" t="s">
        <v>62</v>
      </c>
      <c r="C172" t="s">
        <v>63</v>
      </c>
    </row>
    <row r="173" spans="1:3" x14ac:dyDescent="0.25">
      <c r="A173" s="58">
        <v>42343</v>
      </c>
      <c r="B173" t="s">
        <v>62</v>
      </c>
      <c r="C173" t="s">
        <v>63</v>
      </c>
    </row>
    <row r="174" spans="1:3" x14ac:dyDescent="0.25">
      <c r="A174" s="58">
        <v>42346</v>
      </c>
      <c r="B174" t="s">
        <v>67</v>
      </c>
      <c r="C174" t="s">
        <v>57</v>
      </c>
    </row>
    <row r="175" spans="1:3" x14ac:dyDescent="0.25">
      <c r="A175" s="58">
        <v>42350</v>
      </c>
      <c r="B175" t="s">
        <v>62</v>
      </c>
      <c r="C175" t="s">
        <v>63</v>
      </c>
    </row>
    <row r="176" spans="1:3" x14ac:dyDescent="0.25">
      <c r="A176" s="58">
        <v>42357</v>
      </c>
      <c r="B176" t="s">
        <v>62</v>
      </c>
      <c r="C176" t="s">
        <v>63</v>
      </c>
    </row>
    <row r="177" spans="1:3" x14ac:dyDescent="0.25">
      <c r="A177" s="58">
        <v>42363</v>
      </c>
      <c r="B177" t="s">
        <v>56</v>
      </c>
      <c r="C177" t="s">
        <v>49</v>
      </c>
    </row>
    <row r="178" spans="1:3" x14ac:dyDescent="0.25">
      <c r="A178" s="58">
        <v>42364</v>
      </c>
      <c r="B178" t="s">
        <v>62</v>
      </c>
      <c r="C178" t="s">
        <v>63</v>
      </c>
    </row>
    <row r="179" spans="1:3" x14ac:dyDescent="0.25">
      <c r="A179" s="58">
        <v>42370</v>
      </c>
      <c r="B179" t="s">
        <v>56</v>
      </c>
      <c r="C179" t="s">
        <v>34</v>
      </c>
    </row>
    <row r="180" spans="1:3" x14ac:dyDescent="0.25">
      <c r="A180" s="58">
        <v>42371</v>
      </c>
      <c r="B180" t="s">
        <v>62</v>
      </c>
      <c r="C180" t="s">
        <v>63</v>
      </c>
    </row>
    <row r="181" spans="1:3" x14ac:dyDescent="0.25">
      <c r="A181" s="58">
        <v>42378</v>
      </c>
      <c r="B181" t="s">
        <v>62</v>
      </c>
      <c r="C181" t="s">
        <v>63</v>
      </c>
    </row>
    <row r="182" spans="1:3" x14ac:dyDescent="0.25">
      <c r="A182" s="58">
        <v>42385</v>
      </c>
      <c r="B182" t="s">
        <v>62</v>
      </c>
      <c r="C182" t="s">
        <v>63</v>
      </c>
    </row>
    <row r="183" spans="1:3" x14ac:dyDescent="0.25">
      <c r="A183" s="58">
        <v>42392</v>
      </c>
      <c r="B183" t="s">
        <v>62</v>
      </c>
      <c r="C183" t="s">
        <v>63</v>
      </c>
    </row>
    <row r="184" spans="1:3" x14ac:dyDescent="0.25">
      <c r="A184" s="58">
        <v>42399</v>
      </c>
      <c r="B184" t="s">
        <v>62</v>
      </c>
      <c r="C184" t="s">
        <v>63</v>
      </c>
    </row>
    <row r="185" spans="1:3" x14ac:dyDescent="0.25">
      <c r="A185" s="58">
        <v>42406</v>
      </c>
      <c r="B185" t="s">
        <v>62</v>
      </c>
      <c r="C185" t="s">
        <v>63</v>
      </c>
    </row>
    <row r="186" spans="1:3" x14ac:dyDescent="0.25">
      <c r="A186" s="58">
        <v>42409</v>
      </c>
      <c r="B186" t="s">
        <v>67</v>
      </c>
      <c r="C186" t="s">
        <v>36</v>
      </c>
    </row>
    <row r="187" spans="1:3" x14ac:dyDescent="0.25">
      <c r="A187" s="58">
        <v>42413</v>
      </c>
      <c r="B187" t="s">
        <v>62</v>
      </c>
      <c r="C187" t="s">
        <v>63</v>
      </c>
    </row>
    <row r="188" spans="1:3" x14ac:dyDescent="0.25">
      <c r="A188" s="58">
        <v>42420</v>
      </c>
      <c r="B188" t="s">
        <v>62</v>
      </c>
      <c r="C188" t="s">
        <v>63</v>
      </c>
    </row>
    <row r="189" spans="1:3" x14ac:dyDescent="0.25">
      <c r="A189" s="58">
        <v>42427</v>
      </c>
      <c r="B189" t="s">
        <v>62</v>
      </c>
      <c r="C189" t="s">
        <v>63</v>
      </c>
    </row>
    <row r="190" spans="1:3" x14ac:dyDescent="0.25">
      <c r="A190" s="58">
        <v>42434</v>
      </c>
      <c r="B190" t="s">
        <v>62</v>
      </c>
      <c r="C190" t="s">
        <v>63</v>
      </c>
    </row>
    <row r="191" spans="1:3" x14ac:dyDescent="0.25">
      <c r="A191" s="58">
        <v>42441</v>
      </c>
      <c r="B191" t="s">
        <v>62</v>
      </c>
      <c r="C191" t="s">
        <v>63</v>
      </c>
    </row>
    <row r="192" spans="1:3" x14ac:dyDescent="0.25">
      <c r="A192" s="58">
        <v>42448</v>
      </c>
      <c r="B192" t="s">
        <v>62</v>
      </c>
      <c r="C192" t="s">
        <v>63</v>
      </c>
    </row>
    <row r="193" spans="1:3" x14ac:dyDescent="0.25">
      <c r="A193" s="58">
        <v>42454</v>
      </c>
      <c r="B193" t="s">
        <v>56</v>
      </c>
      <c r="C193" t="s">
        <v>38</v>
      </c>
    </row>
    <row r="194" spans="1:3" x14ac:dyDescent="0.25">
      <c r="A194" s="58">
        <v>42455</v>
      </c>
      <c r="B194" t="s">
        <v>62</v>
      </c>
      <c r="C194" t="s">
        <v>63</v>
      </c>
    </row>
    <row r="195" spans="1:3" x14ac:dyDescent="0.25">
      <c r="A195" s="58">
        <v>42462</v>
      </c>
      <c r="B195" t="s">
        <v>62</v>
      </c>
      <c r="C195" t="s">
        <v>63</v>
      </c>
    </row>
    <row r="196" spans="1:3" x14ac:dyDescent="0.25">
      <c r="A196" s="58">
        <v>42469</v>
      </c>
      <c r="B196" t="s">
        <v>62</v>
      </c>
      <c r="C196" t="s">
        <v>63</v>
      </c>
    </row>
    <row r="197" spans="1:3" x14ac:dyDescent="0.25">
      <c r="A197" s="58">
        <v>42476</v>
      </c>
      <c r="B197" t="s">
        <v>62</v>
      </c>
      <c r="C197" t="s">
        <v>63</v>
      </c>
    </row>
    <row r="198" spans="1:3" x14ac:dyDescent="0.25">
      <c r="A198" s="58">
        <v>42481</v>
      </c>
      <c r="B198" t="s">
        <v>60</v>
      </c>
      <c r="C198" t="s">
        <v>40</v>
      </c>
    </row>
    <row r="199" spans="1:3" x14ac:dyDescent="0.25">
      <c r="A199" s="58">
        <v>42483</v>
      </c>
      <c r="B199" t="s">
        <v>62</v>
      </c>
      <c r="C199" t="s">
        <v>63</v>
      </c>
    </row>
    <row r="200" spans="1:3" x14ac:dyDescent="0.25">
      <c r="A200" s="58">
        <v>42490</v>
      </c>
      <c r="B200" t="s">
        <v>62</v>
      </c>
      <c r="C200" t="s">
        <v>63</v>
      </c>
    </row>
    <row r="201" spans="1:3" x14ac:dyDescent="0.25">
      <c r="A201" s="58">
        <v>42491</v>
      </c>
      <c r="B201" t="s">
        <v>64</v>
      </c>
      <c r="C201" t="s">
        <v>42</v>
      </c>
    </row>
    <row r="202" spans="1:3" x14ac:dyDescent="0.25">
      <c r="A202" s="58">
        <v>42497</v>
      </c>
      <c r="B202" t="s">
        <v>62</v>
      </c>
      <c r="C202" t="s">
        <v>63</v>
      </c>
    </row>
    <row r="203" spans="1:3" x14ac:dyDescent="0.25">
      <c r="A203" s="58">
        <v>42504</v>
      </c>
      <c r="B203" t="s">
        <v>62</v>
      </c>
      <c r="C203" t="s">
        <v>63</v>
      </c>
    </row>
    <row r="204" spans="1:3" x14ac:dyDescent="0.25">
      <c r="A204" s="58">
        <v>42511</v>
      </c>
      <c r="B204" t="s">
        <v>62</v>
      </c>
      <c r="C204" t="s">
        <v>63</v>
      </c>
    </row>
    <row r="205" spans="1:3" x14ac:dyDescent="0.25">
      <c r="A205" s="58">
        <v>42516</v>
      </c>
      <c r="B205" t="s">
        <v>60</v>
      </c>
      <c r="C205" t="s">
        <v>44</v>
      </c>
    </row>
    <row r="206" spans="1:3" x14ac:dyDescent="0.25">
      <c r="A206" s="58">
        <v>42518</v>
      </c>
      <c r="B206" t="s">
        <v>62</v>
      </c>
      <c r="C206" t="s">
        <v>63</v>
      </c>
    </row>
    <row r="207" spans="1:3" x14ac:dyDescent="0.25">
      <c r="A207" s="58">
        <v>42525</v>
      </c>
      <c r="B207" t="s">
        <v>62</v>
      </c>
      <c r="C207" t="s">
        <v>63</v>
      </c>
    </row>
    <row r="208" spans="1:3" x14ac:dyDescent="0.25">
      <c r="A208" s="58">
        <v>42532</v>
      </c>
      <c r="B208" t="s">
        <v>62</v>
      </c>
      <c r="C208" t="s">
        <v>63</v>
      </c>
    </row>
    <row r="209" spans="1:3" x14ac:dyDescent="0.25">
      <c r="A209" s="58">
        <v>42539</v>
      </c>
      <c r="B209" t="s">
        <v>62</v>
      </c>
      <c r="C209" t="s">
        <v>63</v>
      </c>
    </row>
    <row r="210" spans="1:3" x14ac:dyDescent="0.25">
      <c r="A210" s="58">
        <v>42546</v>
      </c>
      <c r="B210" t="s">
        <v>62</v>
      </c>
      <c r="C210" t="s">
        <v>63</v>
      </c>
    </row>
    <row r="211" spans="1:3" x14ac:dyDescent="0.25">
      <c r="A211" s="58">
        <v>42553</v>
      </c>
      <c r="B211" t="s">
        <v>62</v>
      </c>
      <c r="C211" t="s">
        <v>63</v>
      </c>
    </row>
    <row r="212" spans="1:3" x14ac:dyDescent="0.25">
      <c r="A212" s="58">
        <v>42560</v>
      </c>
      <c r="B212" t="s">
        <v>62</v>
      </c>
      <c r="C212" t="s">
        <v>65</v>
      </c>
    </row>
    <row r="213" spans="1:3" x14ac:dyDescent="0.25">
      <c r="A213" s="58">
        <v>42567</v>
      </c>
      <c r="B213" t="s">
        <v>62</v>
      </c>
      <c r="C213" t="s">
        <v>63</v>
      </c>
    </row>
    <row r="214" spans="1:3" x14ac:dyDescent="0.25">
      <c r="A214" s="58">
        <v>42574</v>
      </c>
      <c r="B214" t="s">
        <v>62</v>
      </c>
      <c r="C214" t="s">
        <v>63</v>
      </c>
    </row>
    <row r="215" spans="1:3" x14ac:dyDescent="0.25">
      <c r="A215" s="58">
        <v>42581</v>
      </c>
      <c r="B215" t="s">
        <v>62</v>
      </c>
      <c r="C215" t="s">
        <v>63</v>
      </c>
    </row>
    <row r="216" spans="1:3" x14ac:dyDescent="0.25">
      <c r="A216" s="58">
        <v>42588</v>
      </c>
      <c r="B216" t="s">
        <v>62</v>
      </c>
      <c r="C216" t="s">
        <v>63</v>
      </c>
    </row>
    <row r="217" spans="1:3" x14ac:dyDescent="0.25">
      <c r="A217" s="58">
        <v>42595</v>
      </c>
      <c r="B217" t="s">
        <v>62</v>
      </c>
      <c r="C217" t="s">
        <v>63</v>
      </c>
    </row>
    <row r="218" spans="1:3" x14ac:dyDescent="0.25">
      <c r="A218" s="58">
        <v>42602</v>
      </c>
      <c r="B218" t="s">
        <v>62</v>
      </c>
      <c r="C218" t="s">
        <v>63</v>
      </c>
    </row>
    <row r="219" spans="1:3" x14ac:dyDescent="0.25">
      <c r="A219" s="58">
        <v>42609</v>
      </c>
      <c r="B219" t="s">
        <v>62</v>
      </c>
      <c r="C219" t="s">
        <v>63</v>
      </c>
    </row>
    <row r="220" spans="1:3" x14ac:dyDescent="0.25">
      <c r="A220" s="58">
        <v>42616</v>
      </c>
      <c r="B220" t="s">
        <v>62</v>
      </c>
      <c r="C220" t="s">
        <v>63</v>
      </c>
    </row>
    <row r="221" spans="1:3" x14ac:dyDescent="0.25">
      <c r="A221" s="58">
        <v>42620</v>
      </c>
      <c r="B221" t="s">
        <v>59</v>
      </c>
      <c r="C221" t="s">
        <v>68</v>
      </c>
    </row>
    <row r="222" spans="1:3" x14ac:dyDescent="0.25">
      <c r="A222" s="58">
        <v>42623</v>
      </c>
      <c r="B222" t="s">
        <v>62</v>
      </c>
      <c r="C222" t="s">
        <v>63</v>
      </c>
    </row>
    <row r="223" spans="1:3" x14ac:dyDescent="0.25">
      <c r="A223" s="58">
        <v>42630</v>
      </c>
      <c r="B223" t="s">
        <v>62</v>
      </c>
      <c r="C223" t="s">
        <v>63</v>
      </c>
    </row>
    <row r="224" spans="1:3" x14ac:dyDescent="0.25">
      <c r="A224" s="58">
        <v>42637</v>
      </c>
      <c r="B224" t="s">
        <v>62</v>
      </c>
      <c r="C224" t="s">
        <v>63</v>
      </c>
    </row>
    <row r="225" spans="1:3" x14ac:dyDescent="0.25">
      <c r="A225" s="58">
        <v>42644</v>
      </c>
      <c r="B225" t="s">
        <v>62</v>
      </c>
      <c r="C225" t="s">
        <v>63</v>
      </c>
    </row>
    <row r="226" spans="1:3" x14ac:dyDescent="0.25">
      <c r="A226" s="58">
        <v>42651</v>
      </c>
      <c r="B226" t="s">
        <v>62</v>
      </c>
      <c r="C226" t="s">
        <v>63</v>
      </c>
    </row>
    <row r="227" spans="1:3" x14ac:dyDescent="0.25">
      <c r="A227" s="58">
        <v>42655</v>
      </c>
      <c r="B227" t="s">
        <v>59</v>
      </c>
      <c r="C227" t="s">
        <v>61</v>
      </c>
    </row>
    <row r="228" spans="1:3" x14ac:dyDescent="0.25">
      <c r="A228" s="58">
        <v>42658</v>
      </c>
      <c r="B228" t="s">
        <v>62</v>
      </c>
      <c r="C228" t="s">
        <v>63</v>
      </c>
    </row>
    <row r="229" spans="1:3" x14ac:dyDescent="0.25">
      <c r="A229" s="58">
        <v>42665</v>
      </c>
      <c r="B229" t="s">
        <v>62</v>
      </c>
      <c r="C229" t="s">
        <v>63</v>
      </c>
    </row>
    <row r="230" spans="1:3" x14ac:dyDescent="0.25">
      <c r="A230" s="58">
        <v>42672</v>
      </c>
      <c r="B230" t="s">
        <v>62</v>
      </c>
      <c r="C230" t="s">
        <v>63</v>
      </c>
    </row>
    <row r="231" spans="1:3" x14ac:dyDescent="0.25">
      <c r="A231" s="58">
        <v>42676</v>
      </c>
      <c r="B231" t="s">
        <v>59</v>
      </c>
      <c r="C231" t="s">
        <v>47</v>
      </c>
    </row>
    <row r="232" spans="1:3" x14ac:dyDescent="0.25">
      <c r="A232" s="58">
        <v>42679</v>
      </c>
      <c r="B232" t="s">
        <v>62</v>
      </c>
      <c r="C232" t="s">
        <v>63</v>
      </c>
    </row>
    <row r="233" spans="1:3" x14ac:dyDescent="0.25">
      <c r="A233" s="58">
        <v>42686</v>
      </c>
      <c r="B233" t="s">
        <v>62</v>
      </c>
      <c r="C233" t="s">
        <v>63</v>
      </c>
    </row>
    <row r="234" spans="1:3" x14ac:dyDescent="0.25">
      <c r="A234" s="58">
        <v>42689</v>
      </c>
      <c r="B234" t="s">
        <v>67</v>
      </c>
      <c r="C234" t="s">
        <v>48</v>
      </c>
    </row>
    <row r="235" spans="1:3" x14ac:dyDescent="0.25">
      <c r="A235" s="58">
        <v>42693</v>
      </c>
      <c r="B235" t="s">
        <v>62</v>
      </c>
      <c r="C235" t="s">
        <v>63</v>
      </c>
    </row>
    <row r="236" spans="1:3" x14ac:dyDescent="0.25">
      <c r="A236" s="58">
        <v>42694</v>
      </c>
      <c r="B236" t="s">
        <v>64</v>
      </c>
      <c r="C236" t="s">
        <v>58</v>
      </c>
    </row>
    <row r="237" spans="1:3" x14ac:dyDescent="0.25">
      <c r="A237" s="58">
        <v>42700</v>
      </c>
      <c r="B237" t="s">
        <v>62</v>
      </c>
      <c r="C237" t="s">
        <v>63</v>
      </c>
    </row>
    <row r="238" spans="1:3" x14ac:dyDescent="0.25">
      <c r="A238" s="58">
        <v>42707</v>
      </c>
      <c r="B238" t="s">
        <v>62</v>
      </c>
      <c r="C238" t="s">
        <v>63</v>
      </c>
    </row>
    <row r="239" spans="1:3" x14ac:dyDescent="0.25">
      <c r="A239" s="58">
        <v>42712</v>
      </c>
      <c r="B239" t="s">
        <v>60</v>
      </c>
      <c r="C239" t="s">
        <v>57</v>
      </c>
    </row>
    <row r="240" spans="1:3" x14ac:dyDescent="0.25">
      <c r="A240" s="58">
        <v>42714</v>
      </c>
      <c r="B240" t="s">
        <v>62</v>
      </c>
      <c r="C240" t="s">
        <v>63</v>
      </c>
    </row>
    <row r="241" spans="1:3" x14ac:dyDescent="0.25">
      <c r="A241" s="58">
        <v>42721</v>
      </c>
      <c r="B241" t="s">
        <v>62</v>
      </c>
      <c r="C241" t="s">
        <v>63</v>
      </c>
    </row>
    <row r="242" spans="1:3" x14ac:dyDescent="0.25">
      <c r="A242" s="58">
        <v>42728</v>
      </c>
      <c r="B242" t="s">
        <v>62</v>
      </c>
      <c r="C242" t="s">
        <v>63</v>
      </c>
    </row>
    <row r="243" spans="1:3" x14ac:dyDescent="0.25">
      <c r="A243" s="58">
        <v>42729</v>
      </c>
      <c r="B243" t="s">
        <v>64</v>
      </c>
      <c r="C243" t="s">
        <v>49</v>
      </c>
    </row>
    <row r="244" spans="1:3" x14ac:dyDescent="0.25">
      <c r="A244" s="58">
        <v>42735</v>
      </c>
      <c r="B244" t="s">
        <v>62</v>
      </c>
      <c r="C244" t="s">
        <v>63</v>
      </c>
    </row>
    <row r="245" spans="1:3" x14ac:dyDescent="0.25">
      <c r="A245" s="58">
        <v>42736</v>
      </c>
      <c r="B245" t="s">
        <v>64</v>
      </c>
      <c r="C245" t="s">
        <v>34</v>
      </c>
    </row>
    <row r="246" spans="1:3" x14ac:dyDescent="0.25">
      <c r="A246" s="58">
        <v>42742</v>
      </c>
      <c r="B246" t="s">
        <v>62</v>
      </c>
      <c r="C246" t="s">
        <v>63</v>
      </c>
    </row>
    <row r="247" spans="1:3" x14ac:dyDescent="0.25">
      <c r="A247" s="58">
        <v>42749</v>
      </c>
      <c r="B247" t="s">
        <v>62</v>
      </c>
      <c r="C247" t="s">
        <v>63</v>
      </c>
    </row>
    <row r="248" spans="1:3" x14ac:dyDescent="0.25">
      <c r="A248" s="58">
        <v>42756</v>
      </c>
      <c r="B248" t="s">
        <v>62</v>
      </c>
      <c r="C248" t="s">
        <v>63</v>
      </c>
    </row>
    <row r="249" spans="1:3" x14ac:dyDescent="0.25">
      <c r="A249" s="58">
        <v>42763</v>
      </c>
      <c r="B249" t="s">
        <v>62</v>
      </c>
      <c r="C249" t="s">
        <v>63</v>
      </c>
    </row>
    <row r="250" spans="1:3" x14ac:dyDescent="0.25">
      <c r="A250" s="58">
        <v>42770</v>
      </c>
      <c r="B250" t="s">
        <v>62</v>
      </c>
      <c r="C250" t="s">
        <v>63</v>
      </c>
    </row>
    <row r="251" spans="1:3" x14ac:dyDescent="0.25">
      <c r="A251" s="58">
        <v>42777</v>
      </c>
      <c r="B251" t="s">
        <v>62</v>
      </c>
      <c r="C251" t="s">
        <v>63</v>
      </c>
    </row>
    <row r="252" spans="1:3" x14ac:dyDescent="0.25">
      <c r="A252" s="58">
        <v>42784</v>
      </c>
      <c r="B252" t="s">
        <v>62</v>
      </c>
      <c r="C252" t="s">
        <v>63</v>
      </c>
    </row>
    <row r="253" spans="1:3" x14ac:dyDescent="0.25">
      <c r="A253" s="58">
        <v>42791</v>
      </c>
      <c r="B253" t="s">
        <v>62</v>
      </c>
      <c r="C253" t="s">
        <v>63</v>
      </c>
    </row>
    <row r="254" spans="1:3" x14ac:dyDescent="0.25">
      <c r="A254" s="58">
        <v>42794</v>
      </c>
      <c r="B254" t="s">
        <v>67</v>
      </c>
      <c r="C254" t="s">
        <v>36</v>
      </c>
    </row>
    <row r="255" spans="1:3" x14ac:dyDescent="0.25">
      <c r="A255" s="58">
        <v>42798</v>
      </c>
      <c r="B255" t="s">
        <v>62</v>
      </c>
      <c r="C255" t="s">
        <v>63</v>
      </c>
    </row>
    <row r="256" spans="1:3" x14ac:dyDescent="0.25">
      <c r="A256" s="58">
        <v>42805</v>
      </c>
      <c r="B256" t="s">
        <v>62</v>
      </c>
      <c r="C256" t="s">
        <v>63</v>
      </c>
    </row>
    <row r="257" spans="1:3" x14ac:dyDescent="0.25">
      <c r="A257" s="58">
        <v>42812</v>
      </c>
      <c r="B257" t="s">
        <v>62</v>
      </c>
      <c r="C257" t="s">
        <v>63</v>
      </c>
    </row>
    <row r="258" spans="1:3" x14ac:dyDescent="0.25">
      <c r="A258" s="58">
        <v>42819</v>
      </c>
      <c r="B258" t="s">
        <v>62</v>
      </c>
      <c r="C258" t="s">
        <v>63</v>
      </c>
    </row>
    <row r="259" spans="1:3" x14ac:dyDescent="0.25">
      <c r="A259" s="58">
        <v>42826</v>
      </c>
      <c r="B259" t="s">
        <v>62</v>
      </c>
      <c r="C259" t="s">
        <v>63</v>
      </c>
    </row>
    <row r="260" spans="1:3" x14ac:dyDescent="0.25">
      <c r="A260" s="58">
        <v>42833</v>
      </c>
      <c r="B260" t="s">
        <v>62</v>
      </c>
      <c r="C260" t="s">
        <v>63</v>
      </c>
    </row>
    <row r="261" spans="1:3" x14ac:dyDescent="0.25">
      <c r="A261" s="58">
        <v>42839</v>
      </c>
      <c r="B261" t="s">
        <v>56</v>
      </c>
      <c r="C261" t="s">
        <v>38</v>
      </c>
    </row>
    <row r="262" spans="1:3" x14ac:dyDescent="0.25">
      <c r="A262" s="58">
        <v>42840</v>
      </c>
      <c r="B262" t="s">
        <v>62</v>
      </c>
      <c r="C262" t="s">
        <v>63</v>
      </c>
    </row>
    <row r="263" spans="1:3" x14ac:dyDescent="0.25">
      <c r="A263" s="58">
        <v>42846</v>
      </c>
      <c r="B263" t="s">
        <v>56</v>
      </c>
      <c r="C263" t="s">
        <v>40</v>
      </c>
    </row>
    <row r="264" spans="1:3" x14ac:dyDescent="0.25">
      <c r="A264" s="58">
        <v>42847</v>
      </c>
      <c r="B264" t="s">
        <v>62</v>
      </c>
      <c r="C264" t="s">
        <v>63</v>
      </c>
    </row>
    <row r="265" spans="1:3" x14ac:dyDescent="0.25">
      <c r="A265" s="58">
        <v>42854</v>
      </c>
      <c r="B265" t="s">
        <v>62</v>
      </c>
      <c r="C265" t="s">
        <v>63</v>
      </c>
    </row>
    <row r="266" spans="1:3" x14ac:dyDescent="0.25">
      <c r="A266" s="58">
        <v>42856</v>
      </c>
      <c r="B266" t="s">
        <v>55</v>
      </c>
      <c r="C266" t="s">
        <v>66</v>
      </c>
    </row>
    <row r="267" spans="1:3" x14ac:dyDescent="0.25">
      <c r="A267" s="58">
        <v>42861</v>
      </c>
      <c r="B267" t="s">
        <v>62</v>
      </c>
      <c r="C267" t="s">
        <v>63</v>
      </c>
    </row>
    <row r="268" spans="1:3" x14ac:dyDescent="0.25">
      <c r="A268" s="58">
        <v>42868</v>
      </c>
      <c r="B268" t="s">
        <v>62</v>
      </c>
      <c r="C268" t="s">
        <v>63</v>
      </c>
    </row>
    <row r="269" spans="1:3" x14ac:dyDescent="0.25">
      <c r="A269" s="58">
        <v>42875</v>
      </c>
      <c r="B269" t="s">
        <v>62</v>
      </c>
      <c r="C269" t="s">
        <v>63</v>
      </c>
    </row>
    <row r="270" spans="1:3" x14ac:dyDescent="0.25">
      <c r="A270" s="58">
        <v>42882</v>
      </c>
      <c r="B270" t="s">
        <v>62</v>
      </c>
      <c r="C270" t="s">
        <v>63</v>
      </c>
    </row>
    <row r="271" spans="1:3" x14ac:dyDescent="0.25">
      <c r="A271" s="58">
        <v>42889</v>
      </c>
      <c r="B271" t="s">
        <v>62</v>
      </c>
      <c r="C271" t="s">
        <v>63</v>
      </c>
    </row>
    <row r="272" spans="1:3" x14ac:dyDescent="0.25">
      <c r="A272" s="58">
        <v>42896</v>
      </c>
      <c r="B272" t="s">
        <v>62</v>
      </c>
      <c r="C272" t="s">
        <v>63</v>
      </c>
    </row>
    <row r="273" spans="1:3" x14ac:dyDescent="0.25">
      <c r="A273" s="58">
        <v>42901</v>
      </c>
      <c r="B273" t="s">
        <v>60</v>
      </c>
      <c r="C273" t="s">
        <v>44</v>
      </c>
    </row>
    <row r="274" spans="1:3" x14ac:dyDescent="0.25">
      <c r="A274" s="58">
        <v>42903</v>
      </c>
      <c r="B274" t="s">
        <v>62</v>
      </c>
      <c r="C274" t="s">
        <v>63</v>
      </c>
    </row>
    <row r="275" spans="1:3" x14ac:dyDescent="0.25">
      <c r="A275" s="58">
        <v>42910</v>
      </c>
      <c r="B275" t="s">
        <v>62</v>
      </c>
      <c r="C275" t="s">
        <v>63</v>
      </c>
    </row>
    <row r="276" spans="1:3" x14ac:dyDescent="0.25">
      <c r="A276" s="58">
        <v>42917</v>
      </c>
      <c r="B276" t="s">
        <v>62</v>
      </c>
      <c r="C276" t="s">
        <v>63</v>
      </c>
    </row>
    <row r="277" spans="1:3" x14ac:dyDescent="0.25">
      <c r="A277" s="58">
        <v>42924</v>
      </c>
      <c r="B277" t="s">
        <v>62</v>
      </c>
      <c r="C277" t="s">
        <v>63</v>
      </c>
    </row>
    <row r="278" spans="1:3" x14ac:dyDescent="0.25">
      <c r="A278" s="58">
        <v>42925</v>
      </c>
      <c r="B278" t="s">
        <v>64</v>
      </c>
      <c r="C278" t="s">
        <v>65</v>
      </c>
    </row>
    <row r="279" spans="1:3" x14ac:dyDescent="0.25">
      <c r="A279" s="58">
        <v>42931</v>
      </c>
      <c r="B279" t="s">
        <v>62</v>
      </c>
      <c r="C279" t="s">
        <v>63</v>
      </c>
    </row>
    <row r="280" spans="1:3" x14ac:dyDescent="0.25">
      <c r="A280" s="58">
        <v>42938</v>
      </c>
      <c r="B280" t="s">
        <v>62</v>
      </c>
      <c r="C280" t="s">
        <v>63</v>
      </c>
    </row>
    <row r="281" spans="1:3" x14ac:dyDescent="0.25">
      <c r="A281" s="58">
        <v>42945</v>
      </c>
      <c r="B281" t="s">
        <v>62</v>
      </c>
      <c r="C281" t="s">
        <v>63</v>
      </c>
    </row>
    <row r="282" spans="1:3" x14ac:dyDescent="0.25">
      <c r="A282" s="58">
        <v>42985</v>
      </c>
      <c r="B282" t="s">
        <v>60</v>
      </c>
      <c r="C282" t="s">
        <v>45</v>
      </c>
    </row>
    <row r="283" spans="1:3" x14ac:dyDescent="0.25">
      <c r="A283" s="58">
        <v>43020</v>
      </c>
      <c r="B283" t="s">
        <v>60</v>
      </c>
      <c r="C283" t="s">
        <v>61</v>
      </c>
    </row>
    <row r="284" spans="1:3" x14ac:dyDescent="0.25">
      <c r="A284" s="58">
        <v>43041</v>
      </c>
      <c r="B284" t="s">
        <v>60</v>
      </c>
      <c r="C284" t="s">
        <v>47</v>
      </c>
    </row>
    <row r="285" spans="1:3" x14ac:dyDescent="0.25">
      <c r="A285" s="58">
        <v>43054</v>
      </c>
      <c r="B285" t="s">
        <v>59</v>
      </c>
      <c r="C285" t="s">
        <v>48</v>
      </c>
    </row>
    <row r="286" spans="1:3" x14ac:dyDescent="0.25">
      <c r="A286" s="58">
        <v>43059</v>
      </c>
      <c r="B286" t="s">
        <v>55</v>
      </c>
      <c r="C286" t="s">
        <v>58</v>
      </c>
    </row>
    <row r="287" spans="1:3" x14ac:dyDescent="0.25">
      <c r="A287" s="58">
        <v>43077</v>
      </c>
      <c r="B287" t="s">
        <v>56</v>
      </c>
      <c r="C287" t="s">
        <v>57</v>
      </c>
    </row>
    <row r="288" spans="1:3" x14ac:dyDescent="0.25">
      <c r="A288" s="58">
        <v>43094</v>
      </c>
      <c r="B288" t="s">
        <v>55</v>
      </c>
      <c r="C288" t="s">
        <v>49</v>
      </c>
    </row>
    <row r="289" spans="1:3" x14ac:dyDescent="0.25">
      <c r="A289" s="58">
        <v>43101</v>
      </c>
      <c r="B289" t="s">
        <v>55</v>
      </c>
      <c r="C289" t="s">
        <v>34</v>
      </c>
    </row>
    <row r="290" spans="1:3" x14ac:dyDescent="0.25">
      <c r="A290" s="58">
        <v>43144</v>
      </c>
      <c r="B290" t="s">
        <v>67</v>
      </c>
      <c r="C290" t="s">
        <v>36</v>
      </c>
    </row>
    <row r="291" spans="1:3" x14ac:dyDescent="0.25">
      <c r="A291" s="58">
        <v>43189</v>
      </c>
      <c r="B291" t="s">
        <v>56</v>
      </c>
      <c r="C291" t="s">
        <v>38</v>
      </c>
    </row>
    <row r="292" spans="1:3" x14ac:dyDescent="0.25">
      <c r="A292" s="58">
        <v>43191</v>
      </c>
      <c r="B292" t="s">
        <v>64</v>
      </c>
      <c r="C292" t="s">
        <v>76</v>
      </c>
    </row>
    <row r="293" spans="1:3" x14ac:dyDescent="0.25">
      <c r="A293" s="58">
        <v>43211</v>
      </c>
      <c r="B293" t="s">
        <v>62</v>
      </c>
      <c r="C293" t="s">
        <v>40</v>
      </c>
    </row>
    <row r="294" spans="1:3" x14ac:dyDescent="0.25">
      <c r="A294" s="58">
        <v>43221</v>
      </c>
      <c r="B294" t="s">
        <v>67</v>
      </c>
      <c r="C294" t="s">
        <v>66</v>
      </c>
    </row>
    <row r="295" spans="1:3" x14ac:dyDescent="0.25">
      <c r="A295" s="58">
        <v>43251</v>
      </c>
      <c r="B295" t="s">
        <v>60</v>
      </c>
      <c r="C295" t="s">
        <v>44</v>
      </c>
    </row>
    <row r="296" spans="1:3" x14ac:dyDescent="0.25">
      <c r="A296" s="58">
        <v>43290</v>
      </c>
      <c r="B296" t="s">
        <v>55</v>
      </c>
      <c r="C296" t="s">
        <v>65</v>
      </c>
    </row>
    <row r="297" spans="1:3" x14ac:dyDescent="0.25">
      <c r="A297" s="58">
        <v>43350</v>
      </c>
      <c r="B297" t="s">
        <v>56</v>
      </c>
      <c r="C297" t="s">
        <v>45</v>
      </c>
    </row>
    <row r="298" spans="1:3" x14ac:dyDescent="0.25">
      <c r="A298" s="58">
        <v>43385</v>
      </c>
      <c r="B298" t="s">
        <v>56</v>
      </c>
      <c r="C298" t="s">
        <v>61</v>
      </c>
    </row>
    <row r="299" spans="1:3" x14ac:dyDescent="0.25">
      <c r="A299" s="58">
        <v>43406</v>
      </c>
      <c r="B299" t="s">
        <v>56</v>
      </c>
      <c r="C299" t="s">
        <v>47</v>
      </c>
    </row>
    <row r="300" spans="1:3" x14ac:dyDescent="0.25">
      <c r="A300" s="58">
        <v>43419</v>
      </c>
      <c r="B300" t="s">
        <v>60</v>
      </c>
      <c r="C300" t="s">
        <v>48</v>
      </c>
    </row>
    <row r="301" spans="1:3" x14ac:dyDescent="0.25">
      <c r="A301" s="58">
        <v>43424</v>
      </c>
      <c r="B301" t="s">
        <v>67</v>
      </c>
      <c r="C301" t="s">
        <v>58</v>
      </c>
    </row>
    <row r="302" spans="1:3" x14ac:dyDescent="0.25">
      <c r="A302" s="58">
        <v>43442</v>
      </c>
      <c r="B302" t="s">
        <v>62</v>
      </c>
      <c r="C302" t="s">
        <v>57</v>
      </c>
    </row>
    <row r="303" spans="1:3" x14ac:dyDescent="0.25">
      <c r="A303" s="58">
        <v>43459</v>
      </c>
      <c r="B303" t="s">
        <v>67</v>
      </c>
      <c r="C303" t="s">
        <v>49</v>
      </c>
    </row>
    <row r="304" spans="1:3" x14ac:dyDescent="0.25">
      <c r="A304" s="58">
        <v>43466</v>
      </c>
      <c r="B304" t="s">
        <v>67</v>
      </c>
      <c r="C304" t="s">
        <v>34</v>
      </c>
    </row>
    <row r="305" spans="1:3" x14ac:dyDescent="0.25">
      <c r="A305" s="24">
        <v>43529</v>
      </c>
      <c r="B305" s="25" t="s">
        <v>37</v>
      </c>
      <c r="C305" s="25" t="s">
        <v>36</v>
      </c>
    </row>
    <row r="306" spans="1:3" x14ac:dyDescent="0.25">
      <c r="A306" s="24">
        <v>43574</v>
      </c>
      <c r="B306" s="25" t="s">
        <v>33</v>
      </c>
      <c r="C306" s="25" t="s">
        <v>38</v>
      </c>
    </row>
    <row r="307" spans="1:3" x14ac:dyDescent="0.25">
      <c r="A307" s="24">
        <v>43576</v>
      </c>
      <c r="B307" s="25" t="s">
        <v>50</v>
      </c>
      <c r="C307" s="25" t="s">
        <v>40</v>
      </c>
    </row>
    <row r="308" spans="1:3" x14ac:dyDescent="0.25">
      <c r="A308" s="24">
        <v>43586</v>
      </c>
      <c r="B308" s="25" t="s">
        <v>39</v>
      </c>
      <c r="C308" s="25" t="s">
        <v>42</v>
      </c>
    </row>
    <row r="309" spans="1:3" x14ac:dyDescent="0.25">
      <c r="A309" s="24">
        <v>43636</v>
      </c>
      <c r="B309" s="25" t="s">
        <v>43</v>
      </c>
      <c r="C309" s="25" t="s">
        <v>44</v>
      </c>
    </row>
    <row r="310" spans="1:3" x14ac:dyDescent="0.25">
      <c r="A310" s="24">
        <v>43715</v>
      </c>
      <c r="B310" s="25" t="s">
        <v>41</v>
      </c>
      <c r="C310" s="25" t="s">
        <v>45</v>
      </c>
    </row>
    <row r="311" spans="1:3" x14ac:dyDescent="0.25">
      <c r="A311" s="24">
        <v>43750</v>
      </c>
      <c r="B311" s="25" t="s">
        <v>41</v>
      </c>
      <c r="C311" s="25" t="s">
        <v>46</v>
      </c>
    </row>
    <row r="312" spans="1:3" x14ac:dyDescent="0.25">
      <c r="A312" s="24">
        <v>43771</v>
      </c>
      <c r="B312" s="25" t="s">
        <v>41</v>
      </c>
      <c r="C312" s="25" t="s">
        <v>47</v>
      </c>
    </row>
    <row r="313" spans="1:3" x14ac:dyDescent="0.25">
      <c r="A313" s="24">
        <v>43784</v>
      </c>
      <c r="B313" s="25" t="s">
        <v>33</v>
      </c>
      <c r="C313" s="25" t="s">
        <v>48</v>
      </c>
    </row>
    <row r="314" spans="1:3" x14ac:dyDescent="0.25">
      <c r="A314" s="24">
        <v>43824</v>
      </c>
      <c r="B314" s="25" t="s">
        <v>39</v>
      </c>
      <c r="C314" s="25" t="s">
        <v>49</v>
      </c>
    </row>
    <row r="315" spans="1:3" x14ac:dyDescent="0.25">
      <c r="A315" s="24">
        <v>43831</v>
      </c>
      <c r="B315" s="25" t="s">
        <v>39</v>
      </c>
      <c r="C315" s="25" t="s">
        <v>34</v>
      </c>
    </row>
    <row r="316" spans="1:3" x14ac:dyDescent="0.25">
      <c r="A316" s="24">
        <v>43886</v>
      </c>
      <c r="B316" s="25" t="s">
        <v>37</v>
      </c>
      <c r="C316" s="25" t="s">
        <v>36</v>
      </c>
    </row>
    <row r="317" spans="1:3" x14ac:dyDescent="0.25">
      <c r="A317" s="24">
        <v>43931</v>
      </c>
      <c r="B317" s="25" t="s">
        <v>33</v>
      </c>
      <c r="C317" s="25" t="s">
        <v>38</v>
      </c>
    </row>
    <row r="318" spans="1:3" x14ac:dyDescent="0.25">
      <c r="A318" s="24">
        <v>43942</v>
      </c>
      <c r="B318" s="25" t="s">
        <v>37</v>
      </c>
      <c r="C318" s="25" t="s">
        <v>40</v>
      </c>
    </row>
    <row r="319" spans="1:3" x14ac:dyDescent="0.25">
      <c r="A319" s="24">
        <v>43952</v>
      </c>
      <c r="B319" s="25" t="s">
        <v>33</v>
      </c>
      <c r="C319" s="25" t="s">
        <v>42</v>
      </c>
    </row>
    <row r="320" spans="1:3" x14ac:dyDescent="0.25">
      <c r="A320" s="24">
        <v>43993</v>
      </c>
      <c r="B320" s="25" t="s">
        <v>43</v>
      </c>
      <c r="C320" s="25" t="s">
        <v>44</v>
      </c>
    </row>
    <row r="321" spans="1:3" x14ac:dyDescent="0.25">
      <c r="A321" s="24">
        <v>44081</v>
      </c>
      <c r="B321" s="25" t="s">
        <v>35</v>
      </c>
      <c r="C321" s="25" t="s">
        <v>45</v>
      </c>
    </row>
    <row r="322" spans="1:3" x14ac:dyDescent="0.25">
      <c r="A322" s="24">
        <v>44116</v>
      </c>
      <c r="B322" s="25" t="s">
        <v>35</v>
      </c>
      <c r="C322" s="25" t="s">
        <v>46</v>
      </c>
    </row>
    <row r="323" spans="1:3" x14ac:dyDescent="0.25">
      <c r="A323" s="24">
        <v>44137</v>
      </c>
      <c r="B323" s="25" t="s">
        <v>35</v>
      </c>
      <c r="C323" s="25" t="s">
        <v>47</v>
      </c>
    </row>
    <row r="324" spans="1:3" x14ac:dyDescent="0.25">
      <c r="A324" s="24">
        <v>44150</v>
      </c>
      <c r="B324" s="25" t="s">
        <v>50</v>
      </c>
      <c r="C324" s="25" t="s">
        <v>48</v>
      </c>
    </row>
    <row r="325" spans="1:3" x14ac:dyDescent="0.25">
      <c r="A325" s="24">
        <v>44190</v>
      </c>
      <c r="B325" s="25" t="s">
        <v>33</v>
      </c>
      <c r="C325" s="25" t="s">
        <v>49</v>
      </c>
    </row>
    <row r="326" spans="1:3" x14ac:dyDescent="0.25">
      <c r="A326" s="24">
        <v>44197</v>
      </c>
      <c r="B326" s="25" t="s">
        <v>33</v>
      </c>
      <c r="C326" s="25" t="s">
        <v>34</v>
      </c>
    </row>
    <row r="327" spans="1:3" x14ac:dyDescent="0.25">
      <c r="A327" s="24">
        <v>44243</v>
      </c>
      <c r="B327" s="25" t="s">
        <v>37</v>
      </c>
      <c r="C327" s="25" t="s">
        <v>36</v>
      </c>
    </row>
    <row r="328" spans="1:3" x14ac:dyDescent="0.25">
      <c r="A328" s="24">
        <v>44288</v>
      </c>
      <c r="B328" s="25" t="s">
        <v>33</v>
      </c>
      <c r="C328" s="25" t="s">
        <v>38</v>
      </c>
    </row>
    <row r="329" spans="1:3" x14ac:dyDescent="0.25">
      <c r="A329" s="24">
        <v>44307</v>
      </c>
      <c r="B329" s="25" t="s">
        <v>39</v>
      </c>
      <c r="C329" s="25" t="s">
        <v>40</v>
      </c>
    </row>
    <row r="330" spans="1:3" x14ac:dyDescent="0.25">
      <c r="A330" s="24">
        <v>44317</v>
      </c>
      <c r="B330" s="25" t="s">
        <v>41</v>
      </c>
      <c r="C330" s="25" t="s">
        <v>42</v>
      </c>
    </row>
    <row r="331" spans="1:3" x14ac:dyDescent="0.25">
      <c r="A331" s="24">
        <v>44350</v>
      </c>
      <c r="B331" s="25" t="s">
        <v>43</v>
      </c>
      <c r="C331" s="25" t="s">
        <v>44</v>
      </c>
    </row>
    <row r="332" spans="1:3" x14ac:dyDescent="0.25">
      <c r="A332" s="24">
        <v>44446</v>
      </c>
      <c r="B332" s="25" t="s">
        <v>37</v>
      </c>
      <c r="C332" s="25" t="s">
        <v>45</v>
      </c>
    </row>
    <row r="333" spans="1:3" x14ac:dyDescent="0.25">
      <c r="A333" s="24">
        <v>44481</v>
      </c>
      <c r="B333" s="25" t="s">
        <v>37</v>
      </c>
      <c r="C333" s="25" t="s">
        <v>46</v>
      </c>
    </row>
    <row r="334" spans="1:3" x14ac:dyDescent="0.25">
      <c r="A334" s="24">
        <v>44502</v>
      </c>
      <c r="B334" s="25" t="s">
        <v>37</v>
      </c>
      <c r="C334" s="25" t="s">
        <v>47</v>
      </c>
    </row>
    <row r="335" spans="1:3" x14ac:dyDescent="0.25">
      <c r="A335" s="24">
        <v>44515</v>
      </c>
      <c r="B335" s="25" t="s">
        <v>35</v>
      </c>
      <c r="C335" s="25" t="s">
        <v>48</v>
      </c>
    </row>
    <row r="336" spans="1:3" x14ac:dyDescent="0.25">
      <c r="A336" s="24">
        <v>44555</v>
      </c>
      <c r="B336" s="25" t="s">
        <v>41</v>
      </c>
      <c r="C336" s="25" t="s">
        <v>49</v>
      </c>
    </row>
    <row r="337" spans="1:3" x14ac:dyDescent="0.25">
      <c r="A337" s="24">
        <v>44562</v>
      </c>
      <c r="B337" s="25" t="s">
        <v>41</v>
      </c>
      <c r="C337" s="25" t="s">
        <v>34</v>
      </c>
    </row>
    <row r="338" spans="1:3" x14ac:dyDescent="0.25">
      <c r="A338" s="24">
        <v>44621</v>
      </c>
      <c r="B338" s="25" t="s">
        <v>37</v>
      </c>
      <c r="C338" s="25" t="s">
        <v>36</v>
      </c>
    </row>
    <row r="339" spans="1:3" x14ac:dyDescent="0.25">
      <c r="A339" s="24">
        <v>44666</v>
      </c>
      <c r="B339" s="25" t="s">
        <v>33</v>
      </c>
      <c r="C339" s="25" t="s">
        <v>38</v>
      </c>
    </row>
    <row r="340" spans="1:3" x14ac:dyDescent="0.25">
      <c r="A340" s="24">
        <v>44672</v>
      </c>
      <c r="B340" s="25" t="s">
        <v>43</v>
      </c>
      <c r="C340" s="25" t="s">
        <v>40</v>
      </c>
    </row>
    <row r="341" spans="1:3" x14ac:dyDescent="0.25">
      <c r="A341" s="24">
        <v>44682</v>
      </c>
      <c r="B341" s="25" t="s">
        <v>50</v>
      </c>
      <c r="C341" s="25" t="s">
        <v>42</v>
      </c>
    </row>
    <row r="342" spans="1:3" x14ac:dyDescent="0.25">
      <c r="A342" s="24">
        <v>44728</v>
      </c>
      <c r="B342" s="25" t="s">
        <v>43</v>
      </c>
      <c r="C342" s="25" t="s">
        <v>44</v>
      </c>
    </row>
    <row r="343" spans="1:3" x14ac:dyDescent="0.25">
      <c r="A343" s="24">
        <v>44811</v>
      </c>
      <c r="B343" s="25" t="s">
        <v>39</v>
      </c>
      <c r="C343" s="25" t="s">
        <v>45</v>
      </c>
    </row>
    <row r="344" spans="1:3" x14ac:dyDescent="0.25">
      <c r="A344" s="24">
        <v>44846</v>
      </c>
      <c r="B344" s="25" t="s">
        <v>39</v>
      </c>
      <c r="C344" s="25" t="s">
        <v>46</v>
      </c>
    </row>
    <row r="345" spans="1:3" x14ac:dyDescent="0.25">
      <c r="A345" s="24">
        <v>44867</v>
      </c>
      <c r="B345" s="25" t="s">
        <v>39</v>
      </c>
      <c r="C345" s="25" t="s">
        <v>47</v>
      </c>
    </row>
    <row r="346" spans="1:3" x14ac:dyDescent="0.25">
      <c r="A346" s="24">
        <v>44880</v>
      </c>
      <c r="B346" s="25" t="s">
        <v>37</v>
      </c>
      <c r="C346" s="25" t="s">
        <v>48</v>
      </c>
    </row>
    <row r="347" spans="1:3" x14ac:dyDescent="0.25">
      <c r="A347" s="24">
        <v>44920</v>
      </c>
      <c r="B347" s="25" t="s">
        <v>50</v>
      </c>
      <c r="C347" s="25" t="s">
        <v>49</v>
      </c>
    </row>
    <row r="348" spans="1:3" x14ac:dyDescent="0.25">
      <c r="A348" s="24">
        <v>44927</v>
      </c>
      <c r="B348" s="25" t="s">
        <v>50</v>
      </c>
      <c r="C348" s="25" t="s">
        <v>34</v>
      </c>
    </row>
    <row r="349" spans="1:3" x14ac:dyDescent="0.25">
      <c r="A349" s="24">
        <v>44978</v>
      </c>
      <c r="B349" s="25" t="s">
        <v>37</v>
      </c>
      <c r="C349" s="25" t="s">
        <v>36</v>
      </c>
    </row>
    <row r="350" spans="1:3" x14ac:dyDescent="0.25">
      <c r="A350" s="24">
        <v>45023</v>
      </c>
      <c r="B350" s="25" t="s">
        <v>33</v>
      </c>
      <c r="C350" s="25" t="s">
        <v>38</v>
      </c>
    </row>
    <row r="351" spans="1:3" x14ac:dyDescent="0.25">
      <c r="A351" s="24">
        <v>45037</v>
      </c>
      <c r="B351" s="25" t="s">
        <v>33</v>
      </c>
      <c r="C351" s="25" t="s">
        <v>40</v>
      </c>
    </row>
    <row r="352" spans="1:3" x14ac:dyDescent="0.25">
      <c r="A352" s="24">
        <v>45047</v>
      </c>
      <c r="B352" s="25" t="s">
        <v>35</v>
      </c>
      <c r="C352" s="25" t="s">
        <v>42</v>
      </c>
    </row>
    <row r="353" spans="1:3" x14ac:dyDescent="0.25">
      <c r="A353" s="24">
        <v>45085</v>
      </c>
      <c r="B353" s="25" t="s">
        <v>43</v>
      </c>
      <c r="C353" s="25" t="s">
        <v>44</v>
      </c>
    </row>
    <row r="354" spans="1:3" x14ac:dyDescent="0.25">
      <c r="A354" s="24">
        <v>45176</v>
      </c>
      <c r="B354" s="25" t="s">
        <v>43</v>
      </c>
      <c r="C354" s="25" t="s">
        <v>45</v>
      </c>
    </row>
    <row r="355" spans="1:3" x14ac:dyDescent="0.25">
      <c r="A355" s="24">
        <v>45211</v>
      </c>
      <c r="B355" s="25" t="s">
        <v>43</v>
      </c>
      <c r="C355" s="25" t="s">
        <v>46</v>
      </c>
    </row>
    <row r="356" spans="1:3" x14ac:dyDescent="0.25">
      <c r="A356" s="24">
        <v>45232</v>
      </c>
      <c r="B356" s="25" t="s">
        <v>43</v>
      </c>
      <c r="C356" s="25" t="s">
        <v>47</v>
      </c>
    </row>
    <row r="357" spans="1:3" x14ac:dyDescent="0.25">
      <c r="A357" s="24">
        <v>45245</v>
      </c>
      <c r="B357" s="25" t="s">
        <v>39</v>
      </c>
      <c r="C357" s="25" t="s">
        <v>48</v>
      </c>
    </row>
    <row r="358" spans="1:3" x14ac:dyDescent="0.25">
      <c r="A358" s="24">
        <v>45285</v>
      </c>
      <c r="B358" s="25" t="s">
        <v>35</v>
      </c>
      <c r="C358" s="25" t="s">
        <v>49</v>
      </c>
    </row>
    <row r="359" spans="1:3" x14ac:dyDescent="0.25">
      <c r="A359" s="24">
        <v>45292</v>
      </c>
      <c r="B359" s="25" t="s">
        <v>35</v>
      </c>
      <c r="C359" s="25" t="s">
        <v>34</v>
      </c>
    </row>
    <row r="360" spans="1:3" x14ac:dyDescent="0.25">
      <c r="A360" s="24">
        <v>45335</v>
      </c>
      <c r="B360" s="25" t="s">
        <v>37</v>
      </c>
      <c r="C360" s="25" t="s">
        <v>36</v>
      </c>
    </row>
    <row r="361" spans="1:3" x14ac:dyDescent="0.25">
      <c r="A361" s="24">
        <v>45380</v>
      </c>
      <c r="B361" s="25" t="s">
        <v>33</v>
      </c>
      <c r="C361" s="25" t="s">
        <v>38</v>
      </c>
    </row>
    <row r="362" spans="1:3" x14ac:dyDescent="0.25">
      <c r="A362" s="24">
        <v>45403</v>
      </c>
      <c r="B362" s="25" t="s">
        <v>50</v>
      </c>
      <c r="C362" s="25" t="s">
        <v>40</v>
      </c>
    </row>
    <row r="363" spans="1:3" x14ac:dyDescent="0.25">
      <c r="A363" s="24">
        <v>45413</v>
      </c>
      <c r="B363" s="25" t="s">
        <v>39</v>
      </c>
      <c r="C363" s="25" t="s">
        <v>42</v>
      </c>
    </row>
    <row r="364" spans="1:3" x14ac:dyDescent="0.25">
      <c r="A364" s="24">
        <v>45442</v>
      </c>
      <c r="B364" s="25" t="s">
        <v>43</v>
      </c>
      <c r="C364" s="25" t="s">
        <v>44</v>
      </c>
    </row>
    <row r="365" spans="1:3" x14ac:dyDescent="0.25">
      <c r="A365" s="24">
        <v>45542</v>
      </c>
      <c r="B365" s="25" t="s">
        <v>41</v>
      </c>
      <c r="C365" s="25" t="s">
        <v>45</v>
      </c>
    </row>
    <row r="366" spans="1:3" x14ac:dyDescent="0.25">
      <c r="A366" s="24">
        <v>45577</v>
      </c>
      <c r="B366" s="25" t="s">
        <v>41</v>
      </c>
      <c r="C366" s="25" t="s">
        <v>46</v>
      </c>
    </row>
    <row r="367" spans="1:3" x14ac:dyDescent="0.25">
      <c r="A367" s="24">
        <v>45598</v>
      </c>
      <c r="B367" s="25" t="s">
        <v>41</v>
      </c>
      <c r="C367" s="25" t="s">
        <v>47</v>
      </c>
    </row>
    <row r="368" spans="1:3" x14ac:dyDescent="0.25">
      <c r="A368" s="24">
        <v>45611</v>
      </c>
      <c r="B368" s="25" t="s">
        <v>33</v>
      </c>
      <c r="C368" s="25" t="s">
        <v>48</v>
      </c>
    </row>
    <row r="369" spans="1:3" x14ac:dyDescent="0.25">
      <c r="A369" s="24">
        <v>45651</v>
      </c>
      <c r="B369" s="25" t="s">
        <v>39</v>
      </c>
      <c r="C369" s="25" t="s">
        <v>49</v>
      </c>
    </row>
    <row r="370" spans="1:3" x14ac:dyDescent="0.25">
      <c r="A370" s="24">
        <v>45658</v>
      </c>
      <c r="B370" s="25" t="s">
        <v>39</v>
      </c>
      <c r="C370" s="25" t="s">
        <v>34</v>
      </c>
    </row>
    <row r="371" spans="1:3" x14ac:dyDescent="0.25">
      <c r="A371" s="24">
        <v>45720</v>
      </c>
      <c r="B371" s="25" t="s">
        <v>37</v>
      </c>
      <c r="C371" s="25" t="s">
        <v>36</v>
      </c>
    </row>
    <row r="372" spans="1:3" x14ac:dyDescent="0.25">
      <c r="A372" s="24">
        <v>45765</v>
      </c>
      <c r="B372" s="25" t="s">
        <v>33</v>
      </c>
      <c r="C372" s="25" t="s">
        <v>38</v>
      </c>
    </row>
    <row r="373" spans="1:3" x14ac:dyDescent="0.25">
      <c r="A373" s="24">
        <v>45768</v>
      </c>
      <c r="B373" s="25" t="s">
        <v>35</v>
      </c>
      <c r="C373" s="25" t="s">
        <v>40</v>
      </c>
    </row>
    <row r="374" spans="1:3" x14ac:dyDescent="0.25">
      <c r="A374" s="24">
        <v>45778</v>
      </c>
      <c r="B374" s="25" t="s">
        <v>43</v>
      </c>
      <c r="C374" s="25" t="s">
        <v>42</v>
      </c>
    </row>
    <row r="375" spans="1:3" x14ac:dyDescent="0.25">
      <c r="A375" s="24">
        <v>45827</v>
      </c>
      <c r="B375" s="25" t="s">
        <v>43</v>
      </c>
      <c r="C375" s="25" t="s">
        <v>44</v>
      </c>
    </row>
    <row r="376" spans="1:3" x14ac:dyDescent="0.25">
      <c r="A376" s="24">
        <v>45907</v>
      </c>
      <c r="B376" s="25" t="s">
        <v>50</v>
      </c>
      <c r="C376" s="25" t="s">
        <v>45</v>
      </c>
    </row>
    <row r="377" spans="1:3" x14ac:dyDescent="0.25">
      <c r="A377" s="24">
        <v>45942</v>
      </c>
      <c r="B377" s="25" t="s">
        <v>50</v>
      </c>
      <c r="C377" s="25" t="s">
        <v>46</v>
      </c>
    </row>
    <row r="378" spans="1:3" x14ac:dyDescent="0.25">
      <c r="A378" s="24">
        <v>45963</v>
      </c>
      <c r="B378" s="25" t="s">
        <v>50</v>
      </c>
      <c r="C378" s="25" t="s">
        <v>47</v>
      </c>
    </row>
    <row r="379" spans="1:3" x14ac:dyDescent="0.25">
      <c r="A379" s="24">
        <v>45976</v>
      </c>
      <c r="B379" s="25" t="s">
        <v>41</v>
      </c>
      <c r="C379" s="25" t="s">
        <v>48</v>
      </c>
    </row>
    <row r="380" spans="1:3" x14ac:dyDescent="0.25">
      <c r="A380" s="24">
        <v>46016</v>
      </c>
      <c r="B380" s="25" t="s">
        <v>43</v>
      </c>
      <c r="C380" s="25" t="s">
        <v>49</v>
      </c>
    </row>
    <row r="381" spans="1:3" x14ac:dyDescent="0.25">
      <c r="A381" s="24">
        <v>46023</v>
      </c>
      <c r="B381" s="25" t="s">
        <v>43</v>
      </c>
      <c r="C381" s="25" t="s">
        <v>34</v>
      </c>
    </row>
    <row r="382" spans="1:3" x14ac:dyDescent="0.25">
      <c r="A382" s="24">
        <v>46070</v>
      </c>
      <c r="B382" s="25" t="s">
        <v>37</v>
      </c>
      <c r="C382" s="25" t="s">
        <v>36</v>
      </c>
    </row>
    <row r="383" spans="1:3" x14ac:dyDescent="0.25">
      <c r="A383" s="24">
        <v>46115</v>
      </c>
      <c r="B383" s="25" t="s">
        <v>33</v>
      </c>
      <c r="C383" s="25" t="s">
        <v>38</v>
      </c>
    </row>
    <row r="384" spans="1:3" x14ac:dyDescent="0.25">
      <c r="A384" s="24">
        <v>46133</v>
      </c>
      <c r="B384" s="25" t="s">
        <v>37</v>
      </c>
      <c r="C384" s="25" t="s">
        <v>40</v>
      </c>
    </row>
    <row r="385" spans="1:3" x14ac:dyDescent="0.25">
      <c r="A385" s="24">
        <v>46143</v>
      </c>
      <c r="B385" s="25" t="s">
        <v>33</v>
      </c>
      <c r="C385" s="25" t="s">
        <v>42</v>
      </c>
    </row>
    <row r="386" spans="1:3" x14ac:dyDescent="0.25">
      <c r="A386" s="24">
        <v>46177</v>
      </c>
      <c r="B386" s="25" t="s">
        <v>43</v>
      </c>
      <c r="C386" s="25" t="s">
        <v>44</v>
      </c>
    </row>
    <row r="387" spans="1:3" x14ac:dyDescent="0.25">
      <c r="A387" s="24">
        <v>46272</v>
      </c>
      <c r="B387" s="25" t="s">
        <v>35</v>
      </c>
      <c r="C387" s="25" t="s">
        <v>45</v>
      </c>
    </row>
    <row r="388" spans="1:3" x14ac:dyDescent="0.25">
      <c r="A388" s="24">
        <v>46307</v>
      </c>
      <c r="B388" s="25" t="s">
        <v>35</v>
      </c>
      <c r="C388" s="25" t="s">
        <v>46</v>
      </c>
    </row>
    <row r="389" spans="1:3" x14ac:dyDescent="0.25">
      <c r="A389" s="24">
        <v>46328</v>
      </c>
      <c r="B389" s="25" t="s">
        <v>35</v>
      </c>
      <c r="C389" s="25" t="s">
        <v>47</v>
      </c>
    </row>
    <row r="390" spans="1:3" x14ac:dyDescent="0.25">
      <c r="A390" s="24">
        <v>46341</v>
      </c>
      <c r="B390" s="25" t="s">
        <v>50</v>
      </c>
      <c r="C390" s="25" t="s">
        <v>48</v>
      </c>
    </row>
    <row r="391" spans="1:3" x14ac:dyDescent="0.25">
      <c r="A391" s="24">
        <v>46381</v>
      </c>
      <c r="B391" s="25" t="s">
        <v>33</v>
      </c>
      <c r="C391" s="25" t="s">
        <v>49</v>
      </c>
    </row>
    <row r="392" spans="1:3" x14ac:dyDescent="0.25">
      <c r="A392" s="24">
        <v>46388</v>
      </c>
      <c r="B392" s="25" t="s">
        <v>33</v>
      </c>
      <c r="C392" s="25" t="s">
        <v>34</v>
      </c>
    </row>
    <row r="393" spans="1:3" x14ac:dyDescent="0.25">
      <c r="A393" s="24">
        <v>46427</v>
      </c>
      <c r="B393" s="25" t="s">
        <v>37</v>
      </c>
      <c r="C393" s="25" t="s">
        <v>36</v>
      </c>
    </row>
    <row r="394" spans="1:3" x14ac:dyDescent="0.25">
      <c r="A394" s="24">
        <v>46472</v>
      </c>
      <c r="B394" s="25" t="s">
        <v>33</v>
      </c>
      <c r="C394" s="25" t="s">
        <v>38</v>
      </c>
    </row>
    <row r="395" spans="1:3" x14ac:dyDescent="0.25">
      <c r="A395" s="24">
        <v>46498</v>
      </c>
      <c r="B395" s="25" t="s">
        <v>39</v>
      </c>
      <c r="C395" s="25" t="s">
        <v>40</v>
      </c>
    </row>
    <row r="396" spans="1:3" x14ac:dyDescent="0.25">
      <c r="A396" s="24">
        <v>46508</v>
      </c>
      <c r="B396" s="25" t="s">
        <v>41</v>
      </c>
      <c r="C396" s="25" t="s">
        <v>42</v>
      </c>
    </row>
    <row r="397" spans="1:3" x14ac:dyDescent="0.25">
      <c r="A397" s="24">
        <v>46534</v>
      </c>
      <c r="B397" s="25" t="s">
        <v>43</v>
      </c>
      <c r="C397" s="25" t="s">
        <v>44</v>
      </c>
    </row>
    <row r="398" spans="1:3" x14ac:dyDescent="0.25">
      <c r="A398" s="24">
        <v>46637</v>
      </c>
      <c r="B398" s="25" t="s">
        <v>37</v>
      </c>
      <c r="C398" s="25" t="s">
        <v>45</v>
      </c>
    </row>
    <row r="399" spans="1:3" x14ac:dyDescent="0.25">
      <c r="A399" s="24">
        <v>46672</v>
      </c>
      <c r="B399" s="25" t="s">
        <v>37</v>
      </c>
      <c r="C399" s="25" t="s">
        <v>46</v>
      </c>
    </row>
    <row r="400" spans="1:3" x14ac:dyDescent="0.25">
      <c r="A400" s="24">
        <v>46693</v>
      </c>
      <c r="B400" s="25" t="s">
        <v>37</v>
      </c>
      <c r="C400" s="25" t="s">
        <v>47</v>
      </c>
    </row>
    <row r="401" spans="1:3" x14ac:dyDescent="0.25">
      <c r="A401" s="24">
        <v>46706</v>
      </c>
      <c r="B401" s="25" t="s">
        <v>35</v>
      </c>
      <c r="C401" s="25" t="s">
        <v>48</v>
      </c>
    </row>
    <row r="402" spans="1:3" x14ac:dyDescent="0.25">
      <c r="A402" s="24">
        <v>46746</v>
      </c>
      <c r="B402" s="25" t="s">
        <v>41</v>
      </c>
      <c r="C402" s="25" t="s">
        <v>49</v>
      </c>
    </row>
    <row r="403" spans="1:3" x14ac:dyDescent="0.25">
      <c r="A403" s="24">
        <v>46753</v>
      </c>
      <c r="B403" s="25" t="s">
        <v>41</v>
      </c>
      <c r="C403" s="25" t="s">
        <v>34</v>
      </c>
    </row>
    <row r="404" spans="1:3" x14ac:dyDescent="0.25">
      <c r="A404" s="24">
        <v>46812</v>
      </c>
      <c r="B404" s="25" t="s">
        <v>37</v>
      </c>
      <c r="C404" s="25" t="s">
        <v>36</v>
      </c>
    </row>
    <row r="405" spans="1:3" x14ac:dyDescent="0.25">
      <c r="A405" s="24">
        <v>46857</v>
      </c>
      <c r="B405" s="25" t="s">
        <v>33</v>
      </c>
      <c r="C405" s="25" t="s">
        <v>38</v>
      </c>
    </row>
    <row r="406" spans="1:3" x14ac:dyDescent="0.25">
      <c r="A406" s="24">
        <v>46864</v>
      </c>
      <c r="B406" s="25" t="s">
        <v>33</v>
      </c>
      <c r="C406" s="25" t="s">
        <v>40</v>
      </c>
    </row>
    <row r="407" spans="1:3" x14ac:dyDescent="0.25">
      <c r="A407" s="24">
        <v>46874</v>
      </c>
      <c r="B407" s="25" t="s">
        <v>35</v>
      </c>
      <c r="C407" s="25" t="s">
        <v>42</v>
      </c>
    </row>
    <row r="408" spans="1:3" x14ac:dyDescent="0.25">
      <c r="A408" s="24">
        <v>46919</v>
      </c>
      <c r="B408" s="25" t="s">
        <v>43</v>
      </c>
      <c r="C408" s="25" t="s">
        <v>44</v>
      </c>
    </row>
    <row r="409" spans="1:3" x14ac:dyDescent="0.25">
      <c r="A409" s="24">
        <v>47003</v>
      </c>
      <c r="B409" s="25" t="s">
        <v>43</v>
      </c>
      <c r="C409" s="25" t="s">
        <v>45</v>
      </c>
    </row>
    <row r="410" spans="1:3" x14ac:dyDescent="0.25">
      <c r="A410" s="24">
        <v>47038</v>
      </c>
      <c r="B410" s="25" t="s">
        <v>43</v>
      </c>
      <c r="C410" s="25" t="s">
        <v>46</v>
      </c>
    </row>
    <row r="411" spans="1:3" x14ac:dyDescent="0.25">
      <c r="A411" s="24">
        <v>47059</v>
      </c>
      <c r="B411" s="25" t="s">
        <v>43</v>
      </c>
      <c r="C411" s="25" t="s">
        <v>47</v>
      </c>
    </row>
    <row r="412" spans="1:3" x14ac:dyDescent="0.25">
      <c r="A412" s="24">
        <v>47072</v>
      </c>
      <c r="B412" s="25" t="s">
        <v>39</v>
      </c>
      <c r="C412" s="25" t="s">
        <v>48</v>
      </c>
    </row>
    <row r="413" spans="1:3" x14ac:dyDescent="0.25">
      <c r="A413" s="24">
        <v>47112</v>
      </c>
      <c r="B413" s="25" t="s">
        <v>35</v>
      </c>
      <c r="C413" s="25" t="s">
        <v>49</v>
      </c>
    </row>
    <row r="414" spans="1:3" x14ac:dyDescent="0.25">
      <c r="A414" s="24">
        <v>47119</v>
      </c>
      <c r="B414" s="25" t="s">
        <v>35</v>
      </c>
      <c r="C414" s="25" t="s">
        <v>34</v>
      </c>
    </row>
    <row r="415" spans="1:3" x14ac:dyDescent="0.25">
      <c r="A415" s="24">
        <v>47162</v>
      </c>
      <c r="B415" s="25" t="s">
        <v>37</v>
      </c>
      <c r="C415" s="25" t="s">
        <v>36</v>
      </c>
    </row>
    <row r="416" spans="1:3" x14ac:dyDescent="0.25">
      <c r="A416" s="24">
        <v>47207</v>
      </c>
      <c r="B416" s="25" t="s">
        <v>33</v>
      </c>
      <c r="C416" s="25" t="s">
        <v>38</v>
      </c>
    </row>
    <row r="417" spans="1:3" x14ac:dyDescent="0.25">
      <c r="A417" s="24">
        <v>47229</v>
      </c>
      <c r="B417" s="25" t="s">
        <v>41</v>
      </c>
      <c r="C417" s="25" t="s">
        <v>40</v>
      </c>
    </row>
    <row r="418" spans="1:3" x14ac:dyDescent="0.25">
      <c r="A418" s="24">
        <v>47239</v>
      </c>
      <c r="B418" s="25" t="s">
        <v>37</v>
      </c>
      <c r="C418" s="25" t="s">
        <v>42</v>
      </c>
    </row>
    <row r="419" spans="1:3" x14ac:dyDescent="0.25">
      <c r="A419" s="24">
        <v>47269</v>
      </c>
      <c r="B419" s="25" t="s">
        <v>43</v>
      </c>
      <c r="C419" s="25" t="s">
        <v>44</v>
      </c>
    </row>
    <row r="420" spans="1:3" x14ac:dyDescent="0.25">
      <c r="A420" s="24">
        <v>47368</v>
      </c>
      <c r="B420" s="25" t="s">
        <v>33</v>
      </c>
      <c r="C420" s="25" t="s">
        <v>45</v>
      </c>
    </row>
    <row r="421" spans="1:3" x14ac:dyDescent="0.25">
      <c r="A421" s="24">
        <v>47403</v>
      </c>
      <c r="B421" s="25" t="s">
        <v>33</v>
      </c>
      <c r="C421" s="25" t="s">
        <v>46</v>
      </c>
    </row>
    <row r="422" spans="1:3" x14ac:dyDescent="0.25">
      <c r="A422" s="24">
        <v>47424</v>
      </c>
      <c r="B422" s="25" t="s">
        <v>33</v>
      </c>
      <c r="C422" s="25" t="s">
        <v>47</v>
      </c>
    </row>
    <row r="423" spans="1:3" x14ac:dyDescent="0.25">
      <c r="A423" s="24">
        <v>47437</v>
      </c>
      <c r="B423" s="25" t="s">
        <v>43</v>
      </c>
      <c r="C423" s="25" t="s">
        <v>48</v>
      </c>
    </row>
    <row r="424" spans="1:3" x14ac:dyDescent="0.25">
      <c r="A424" s="24">
        <v>47477</v>
      </c>
      <c r="B424" s="25" t="s">
        <v>37</v>
      </c>
      <c r="C424" s="25" t="s">
        <v>49</v>
      </c>
    </row>
    <row r="425" spans="1:3" x14ac:dyDescent="0.25">
      <c r="A425" s="24">
        <v>47484</v>
      </c>
      <c r="B425" s="25" t="s">
        <v>37</v>
      </c>
      <c r="C425" s="25" t="s">
        <v>34</v>
      </c>
    </row>
    <row r="426" spans="1:3" x14ac:dyDescent="0.25">
      <c r="A426" s="24">
        <v>47547</v>
      </c>
      <c r="B426" s="25" t="s">
        <v>37</v>
      </c>
      <c r="C426" s="25" t="s">
        <v>36</v>
      </c>
    </row>
    <row r="427" spans="1:3" x14ac:dyDescent="0.25">
      <c r="A427" s="24">
        <v>47592</v>
      </c>
      <c r="B427" s="25" t="s">
        <v>33</v>
      </c>
      <c r="C427" s="25" t="s">
        <v>38</v>
      </c>
    </row>
    <row r="428" spans="1:3" x14ac:dyDescent="0.25">
      <c r="A428" s="24">
        <v>47594</v>
      </c>
      <c r="B428" s="25" t="s">
        <v>50</v>
      </c>
      <c r="C428" s="25" t="s">
        <v>40</v>
      </c>
    </row>
    <row r="429" spans="1:3" x14ac:dyDescent="0.25">
      <c r="A429" s="24">
        <v>47604</v>
      </c>
      <c r="B429" s="25" t="s">
        <v>39</v>
      </c>
      <c r="C429" s="25" t="s">
        <v>42</v>
      </c>
    </row>
    <row r="430" spans="1:3" x14ac:dyDescent="0.25">
      <c r="A430" s="24">
        <v>47654</v>
      </c>
      <c r="B430" s="25" t="s">
        <v>43</v>
      </c>
      <c r="C430" s="25" t="s">
        <v>44</v>
      </c>
    </row>
    <row r="431" spans="1:3" x14ac:dyDescent="0.25">
      <c r="A431" s="24">
        <v>47733</v>
      </c>
      <c r="B431" s="25" t="s">
        <v>41</v>
      </c>
      <c r="C431" s="25" t="s">
        <v>45</v>
      </c>
    </row>
    <row r="432" spans="1:3" x14ac:dyDescent="0.25">
      <c r="A432" s="24">
        <v>47768</v>
      </c>
      <c r="B432" s="25" t="s">
        <v>41</v>
      </c>
      <c r="C432" s="25" t="s">
        <v>46</v>
      </c>
    </row>
    <row r="433" spans="1:3" x14ac:dyDescent="0.25">
      <c r="A433" s="24">
        <v>47789</v>
      </c>
      <c r="B433" s="25" t="s">
        <v>41</v>
      </c>
      <c r="C433" s="25" t="s">
        <v>47</v>
      </c>
    </row>
    <row r="434" spans="1:3" x14ac:dyDescent="0.25">
      <c r="A434" s="24">
        <v>47802</v>
      </c>
      <c r="B434" s="25" t="s">
        <v>33</v>
      </c>
      <c r="C434" s="25" t="s">
        <v>48</v>
      </c>
    </row>
    <row r="435" spans="1:3" x14ac:dyDescent="0.25">
      <c r="A435" s="24">
        <v>47842</v>
      </c>
      <c r="B435" s="25" t="s">
        <v>39</v>
      </c>
      <c r="C435" s="25" t="s">
        <v>49</v>
      </c>
    </row>
  </sheetData>
  <autoFilter ref="B1:C435"/>
  <sortState ref="A2:C301">
    <sortCondition ref="A2:A30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22" customWidth="1"/>
    <col min="2" max="2" width="21.7109375" customWidth="1"/>
    <col min="3" max="3" width="20.7109375" customWidth="1"/>
    <col min="4" max="4" width="17" customWidth="1"/>
    <col min="5" max="5" width="20.7109375" hidden="1" customWidth="1"/>
    <col min="6" max="6" width="20.7109375" customWidth="1"/>
    <col min="7" max="7" width="2.5703125" customWidth="1"/>
    <col min="8" max="8" width="19.28515625" customWidth="1"/>
    <col min="9" max="9" width="15" bestFit="1" customWidth="1"/>
    <col min="10" max="10" width="15" hidden="1" customWidth="1"/>
    <col min="11" max="11" width="15" bestFit="1" customWidth="1"/>
    <col min="12" max="13" width="9.140625" customWidth="1"/>
    <col min="14" max="16384" width="9.140625" hidden="1"/>
  </cols>
  <sheetData>
    <row r="1" spans="1:11" x14ac:dyDescent="0.25"/>
    <row r="2" spans="1:11" x14ac:dyDescent="0.25">
      <c r="B2" s="27">
        <v>41860</v>
      </c>
    </row>
    <row r="3" spans="1:11" ht="18.75" x14ac:dyDescent="0.3">
      <c r="A3" s="28" t="s">
        <v>2</v>
      </c>
      <c r="B3" s="3" t="s">
        <v>1</v>
      </c>
      <c r="C3" s="20"/>
      <c r="D3" s="20"/>
      <c r="E3" s="20"/>
    </row>
    <row r="4" spans="1:11" x14ac:dyDescent="0.25">
      <c r="A4" s="28" t="s">
        <v>3</v>
      </c>
      <c r="B4" s="146" t="s">
        <v>0</v>
      </c>
      <c r="C4" s="146"/>
      <c r="D4" s="146"/>
      <c r="E4" s="146"/>
      <c r="F4" s="1" t="s">
        <v>71</v>
      </c>
    </row>
    <row r="5" spans="1:11" x14ac:dyDescent="0.25">
      <c r="A5" s="28" t="s">
        <v>4</v>
      </c>
      <c r="B5" s="18" t="s">
        <v>5</v>
      </c>
      <c r="C5" s="19" t="s">
        <v>6</v>
      </c>
      <c r="F5" s="30" t="s">
        <v>29</v>
      </c>
      <c r="H5" s="30" t="s">
        <v>30</v>
      </c>
    </row>
    <row r="6" spans="1:11" x14ac:dyDescent="0.25">
      <c r="B6" s="38">
        <v>1</v>
      </c>
      <c r="C6" s="49">
        <v>1</v>
      </c>
      <c r="D6" s="28"/>
      <c r="F6" s="50">
        <v>42736</v>
      </c>
      <c r="H6" s="51">
        <v>42736</v>
      </c>
    </row>
    <row r="7" spans="1:11" x14ac:dyDescent="0.25">
      <c r="D7" s="28"/>
      <c r="F7" s="52" t="s">
        <v>31</v>
      </c>
      <c r="H7" s="53">
        <f>NETWORKDAYS(F6,H6,Feriados!A:A)</f>
        <v>0</v>
      </c>
    </row>
    <row r="8" spans="1:11" ht="15.75" thickBot="1" x14ac:dyDescent="0.3">
      <c r="B8" s="2">
        <f>D8*B6</f>
        <v>5.8000000000000003E-2</v>
      </c>
      <c r="C8" s="4">
        <f>IF(B6="","",(C6/B6))</f>
        <v>1</v>
      </c>
      <c r="D8" s="2">
        <v>5.8000000000000003E-2</v>
      </c>
      <c r="E8" s="2">
        <v>0.35899999999999999</v>
      </c>
      <c r="F8" s="2"/>
      <c r="I8" s="55"/>
    </row>
    <row r="9" spans="1:11" ht="16.5" thickTop="1" thickBot="1" x14ac:dyDescent="0.3">
      <c r="B9" s="31" t="s">
        <v>7</v>
      </c>
      <c r="C9" s="147" t="str">
        <f>H11</f>
        <v>TABELA 7 e 8</v>
      </c>
      <c r="D9" s="147"/>
      <c r="E9" s="32" t="s">
        <v>10</v>
      </c>
      <c r="F9" s="33" t="s">
        <v>11</v>
      </c>
      <c r="I9" s="55"/>
    </row>
    <row r="10" spans="1:11" ht="16.5" thickTop="1" x14ac:dyDescent="0.25">
      <c r="B10" s="45" t="str">
        <f>IF(C8&gt;=5000,A17&amp;"º"&amp;" PERÍODO(S)",IF(H7&lt;=2,1&amp;"º"&amp;" PERÍODO",IF(H7&lt;=5,2&amp;"º"&amp;" PERÍODO(S)",IF(H7&lt;=10,3&amp;"º"&amp;" PERÍODO(S)",IF(H7&lt;=20,4&amp;"º"&amp;" PERÍODO(S)",ROUNDUP(A17+4,0)&amp;"º"&amp;" PERÍODO(S)")))))</f>
        <v>1º PERÍODO</v>
      </c>
      <c r="C10" s="46">
        <f>IF($C$8&gt;=80000,$I$18*$A$17,IF($C$8&gt;=20000,I16*$A$17,IF($C$8&gt;=5000,I14*$A$17,IF($H$7&lt;=2,$C$14,IF($H$7&lt;=5,$C$16,IF($H$7&lt;=10,$C$18,IF($H$7&lt;=20,$C$20,$C$20+($C$22)*$A$17)))))))</f>
        <v>7.4999999999999997E-3</v>
      </c>
      <c r="D10" s="47">
        <f>IF(OR($C$8&lt;5000,$D$7="SIM"),D8,"")</f>
        <v>5.8000000000000003E-2</v>
      </c>
      <c r="E10" s="48">
        <v>0</v>
      </c>
      <c r="F10" s="56"/>
      <c r="H10" s="148" t="s">
        <v>52</v>
      </c>
      <c r="I10" s="149"/>
    </row>
    <row r="11" spans="1:11" ht="19.5" thickBot="1" x14ac:dyDescent="0.45">
      <c r="B11" s="36" t="s">
        <v>32</v>
      </c>
      <c r="C11" s="39">
        <f>IF(C8&gt;=5000,$C$6*$C$10,(($C$6)*$C$10))</f>
        <v>7.4999999999999997E-3</v>
      </c>
      <c r="D11" s="37">
        <f>IF($D$14="","",IF($B$8&gt;=13.59,$B$8,13.59))</f>
        <v>13.59</v>
      </c>
      <c r="E11" s="42">
        <f>E10*(SUM(C11:D11))</f>
        <v>0</v>
      </c>
      <c r="F11" s="57">
        <f>IF($E$11="","",($E$11+(SUM($C$11:$D$11))))</f>
        <v>13.5975</v>
      </c>
      <c r="H11" s="150" t="str">
        <f>IF(C8&lt;5000,"TABELA 7 e 8","TABELA 11")</f>
        <v>TABELA 7 e 8</v>
      </c>
      <c r="I11" s="151"/>
    </row>
    <row r="12" spans="1:11" ht="34.5" customHeight="1" thickTop="1" x14ac:dyDescent="0.25"/>
    <row r="13" spans="1:11" x14ac:dyDescent="0.25">
      <c r="B13" s="5" t="s">
        <v>7</v>
      </c>
      <c r="C13" s="6" t="s">
        <v>8</v>
      </c>
      <c r="D13" s="6" t="s">
        <v>9</v>
      </c>
      <c r="E13" s="7" t="s">
        <v>10</v>
      </c>
      <c r="F13" s="8" t="s">
        <v>11</v>
      </c>
      <c r="H13" s="5" t="s">
        <v>7</v>
      </c>
      <c r="I13" s="6" t="s">
        <v>22</v>
      </c>
      <c r="J13" s="7" t="s">
        <v>10</v>
      </c>
      <c r="K13" s="8" t="s">
        <v>11</v>
      </c>
    </row>
    <row r="14" spans="1:11" x14ac:dyDescent="0.25">
      <c r="B14" s="9" t="s">
        <v>12</v>
      </c>
      <c r="C14" s="40">
        <f>IF($C$8&lt;5000,0.75%,"")</f>
        <v>7.4999999999999997E-3</v>
      </c>
      <c r="D14" s="10">
        <f>IF(OR($C$8&lt;5000,$D$7="SIM"),D8,"")</f>
        <v>5.8000000000000003E-2</v>
      </c>
      <c r="E14" s="40">
        <v>0</v>
      </c>
      <c r="F14" s="43"/>
      <c r="H14" s="9" t="s">
        <v>23</v>
      </c>
      <c r="I14" s="40" t="str">
        <f>IF(AND($C$8&gt;=5000,$C$8&lt;20000),0.6%,"")</f>
        <v/>
      </c>
      <c r="J14" s="16">
        <v>0</v>
      </c>
      <c r="K14" s="11"/>
    </row>
    <row r="15" spans="1:11" x14ac:dyDescent="0.25">
      <c r="A15" s="2"/>
      <c r="B15" s="12" t="s">
        <v>13</v>
      </c>
      <c r="C15" s="41">
        <f>IF($C$14="","",C14*$C$6)</f>
        <v>7.4999999999999997E-3</v>
      </c>
      <c r="D15" s="13">
        <f>IF($D$14="","",IF($B$8&gt;=13.59,$B$8,13.59))</f>
        <v>13.59</v>
      </c>
      <c r="E15" s="41">
        <f>IF($E$14="","",($E$14*(SUM(C15:D15))))</f>
        <v>0</v>
      </c>
      <c r="F15" s="44">
        <f>IF(E15="","",(E15+(SUM(C15:D15))))</f>
        <v>13.5975</v>
      </c>
      <c r="H15" s="12" t="s">
        <v>24</v>
      </c>
      <c r="I15" s="41" t="str">
        <f>IF($I$14="","",($I$14*$C$6))</f>
        <v/>
      </c>
      <c r="J15" s="17" t="str">
        <f>IF($I$15="","",($J$14*$I$15))</f>
        <v/>
      </c>
      <c r="K15" s="14" t="str">
        <f>IF(J15="","",(J15+I15))</f>
        <v/>
      </c>
    </row>
    <row r="16" spans="1:11" x14ac:dyDescent="0.25">
      <c r="A16" s="34" t="s">
        <v>51</v>
      </c>
      <c r="B16" s="9" t="s">
        <v>14</v>
      </c>
      <c r="C16" s="40">
        <f>IF(OR($C$8&lt;5000,$F$7="SIM"),1.5%,"")</f>
        <v>1.4999999999999999E-2</v>
      </c>
      <c r="D16" s="15"/>
      <c r="E16" s="40"/>
      <c r="F16" s="43"/>
      <c r="H16" s="9" t="s">
        <v>25</v>
      </c>
      <c r="I16" s="40" t="str">
        <f>IF(AND($C$8&gt;=20000,$C$8&lt;80000),0.3%,"")</f>
        <v/>
      </c>
      <c r="J16" s="16"/>
      <c r="K16" s="11"/>
    </row>
    <row r="17" spans="1:11" x14ac:dyDescent="0.25">
      <c r="A17" s="34">
        <f>IF(H7=0,1,IF($C$8&lt;5000,ROUNDUP(((NETWORKDAYS($F$6,$H$6,Feriados!A:A)-20)/10),0),ROUNDUP($H$7/3,0)))</f>
        <v>1</v>
      </c>
      <c r="B17" s="12" t="s">
        <v>15</v>
      </c>
      <c r="C17" s="41">
        <f>IF($C$14="","",C16*$C$6)</f>
        <v>1.4999999999999999E-2</v>
      </c>
      <c r="D17" s="13">
        <f>IF($D$14="","",IF($B$8&gt;=13.59,$B$8,13.59))</f>
        <v>13.59</v>
      </c>
      <c r="E17" s="41">
        <f>IF($E$14="","",($E$14*(SUM(C17:D17))))</f>
        <v>0</v>
      </c>
      <c r="F17" s="44">
        <f>IF(E17="","",(E17+(SUM(C17:D17))))</f>
        <v>13.605</v>
      </c>
      <c r="H17" s="12" t="s">
        <v>26</v>
      </c>
      <c r="I17" s="41" t="str">
        <f>IF($I$16="","",($I$16*$C$6))</f>
        <v/>
      </c>
      <c r="J17" s="17" t="str">
        <f>IF($I$17="","",($J$14*$I$17))</f>
        <v/>
      </c>
      <c r="K17" s="14" t="str">
        <f>IF(J17="","",(J17+I17))</f>
        <v/>
      </c>
    </row>
    <row r="18" spans="1:11" x14ac:dyDescent="0.25">
      <c r="A18" s="35"/>
      <c r="B18" s="9" t="s">
        <v>16</v>
      </c>
      <c r="C18" s="40">
        <f>IF(OR($C$8&lt;5000,$F$7="SIM"),2.25%,"")</f>
        <v>2.2499999999999999E-2</v>
      </c>
      <c r="D18" s="15"/>
      <c r="E18" s="40"/>
      <c r="F18" s="43"/>
      <c r="H18" s="9" t="s">
        <v>27</v>
      </c>
      <c r="I18" s="40" t="str">
        <f>IF(AND($C$8&gt;=80000,$C$8&lt;20000000),0.15%,"")</f>
        <v/>
      </c>
      <c r="J18" s="16"/>
      <c r="K18" s="11"/>
    </row>
    <row r="19" spans="1:11" x14ac:dyDescent="0.25">
      <c r="A19" s="2"/>
      <c r="B19" s="12" t="s">
        <v>17</v>
      </c>
      <c r="C19" s="41">
        <f>IF($C$14="","",C18*$C$6)</f>
        <v>2.2499999999999999E-2</v>
      </c>
      <c r="D19" s="13">
        <f>IF($D$14="","",IF($B$8&gt;=13.59,$B$8,13.59))</f>
        <v>13.59</v>
      </c>
      <c r="E19" s="41">
        <f>IF($E$14="","",($E$14*(SUM(C19:D19))))</f>
        <v>0</v>
      </c>
      <c r="F19" s="44">
        <f>IF(E19="","",(E19+(SUM(C19:D19))))</f>
        <v>13.612500000000001</v>
      </c>
      <c r="H19" s="12" t="s">
        <v>28</v>
      </c>
      <c r="I19" s="41" t="str">
        <f>IF($I$18="","",($I$18*$C$6))</f>
        <v/>
      </c>
      <c r="J19" s="17" t="str">
        <f>IF($I$19="","",($J$14*$I$19))</f>
        <v/>
      </c>
      <c r="K19" s="14" t="str">
        <f>IF(J19="","",(J19+I19))</f>
        <v/>
      </c>
    </row>
    <row r="20" spans="1:11" x14ac:dyDescent="0.25">
      <c r="A20" s="2"/>
      <c r="B20" s="9" t="s">
        <v>18</v>
      </c>
      <c r="C20" s="40">
        <f>IF(OR($C$8&lt;5000,$F$7="SIM"),4.5%,"")</f>
        <v>4.4999999999999998E-2</v>
      </c>
      <c r="D20" s="15"/>
      <c r="E20" s="40"/>
      <c r="F20" s="43"/>
    </row>
    <row r="21" spans="1:11" x14ac:dyDescent="0.25">
      <c r="A21" s="2"/>
      <c r="B21" s="12" t="s">
        <v>19</v>
      </c>
      <c r="C21" s="41">
        <f>IF($C$14="","",C20*$C$6)</f>
        <v>4.4999999999999998E-2</v>
      </c>
      <c r="D21" s="13">
        <f>IF($D$14="","",IF($B$8&gt;=13.59,$B$8,13.59))</f>
        <v>13.59</v>
      </c>
      <c r="E21" s="41">
        <f>IF($E$14="","",($E$14*(SUM(C21:D21))))</f>
        <v>0</v>
      </c>
      <c r="F21" s="44">
        <f>IF(E21="","",(E21+(SUM(C21:D21))))</f>
        <v>13.635</v>
      </c>
    </row>
    <row r="22" spans="1:11" x14ac:dyDescent="0.25">
      <c r="B22" s="9" t="s">
        <v>20</v>
      </c>
      <c r="C22" s="40">
        <f>IF(OR($C$8&lt;5000,$F$7="SIM"),2.25%,"")</f>
        <v>2.2499999999999999E-2</v>
      </c>
      <c r="D22" s="15"/>
      <c r="E22" s="40"/>
      <c r="F22" s="43"/>
    </row>
    <row r="23" spans="1:11" x14ac:dyDescent="0.25">
      <c r="B23" s="12" t="s">
        <v>21</v>
      </c>
      <c r="C23" s="41">
        <f>IF($C$14="","",C22*$C$6)</f>
        <v>2.2499999999999999E-2</v>
      </c>
      <c r="D23" s="13"/>
      <c r="E23" s="41">
        <f>IF($E$14="","",($E$14*(SUM(C23:D23))))</f>
        <v>0</v>
      </c>
      <c r="F23" s="44">
        <f>IF(E23="","",(E23+(SUM(C23:D23))))</f>
        <v>2.2499999999999999E-2</v>
      </c>
      <c r="I23" s="29"/>
    </row>
    <row r="24" spans="1:11" x14ac:dyDescent="0.25">
      <c r="B24" s="21"/>
      <c r="C24" s="22"/>
      <c r="D24" s="22"/>
      <c r="E24" s="22"/>
      <c r="F24" s="23"/>
    </row>
    <row r="25" spans="1:11" ht="18.75" x14ac:dyDescent="0.25">
      <c r="B25" s="54" t="s">
        <v>70</v>
      </c>
    </row>
    <row r="26" spans="1:11" x14ac:dyDescent="0.25"/>
  </sheetData>
  <sheetProtection selectLockedCells="1"/>
  <protectedRanges>
    <protectedRange sqref="B6 F7 D7" name="Intervalo1"/>
    <protectedRange sqref="C6" name="Intervalo1_1"/>
  </protectedRanges>
  <mergeCells count="4">
    <mergeCell ref="B4:E4"/>
    <mergeCell ref="H10:I10"/>
    <mergeCell ref="H11:I11"/>
    <mergeCell ref="C9:D9"/>
  </mergeCells>
  <conditionalFormatting sqref="H6">
    <cfRule type="expression" dxfId="1" priority="3">
      <formula>$H$6&lt;$B$2</formula>
    </cfRule>
    <cfRule type="expression" dxfId="0" priority="4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9"/>
  <sheetViews>
    <sheetView topLeftCell="A557" workbookViewId="0">
      <selection activeCell="B581" sqref="B581"/>
    </sheetView>
  </sheetViews>
  <sheetFormatPr defaultRowHeight="15" x14ac:dyDescent="0.25"/>
  <cols>
    <col min="1" max="1" width="10.7109375" bestFit="1" customWidth="1"/>
    <col min="2" max="2" width="14" bestFit="1" customWidth="1"/>
    <col min="3" max="3" width="27.42578125" bestFit="1" customWidth="1"/>
    <col min="5" max="5" width="10.7109375" bestFit="1" customWidth="1"/>
    <col min="6" max="6" width="13.42578125" bestFit="1" customWidth="1"/>
    <col min="7" max="7" width="15.42578125" bestFit="1" customWidth="1"/>
  </cols>
  <sheetData>
    <row r="1" spans="1:3" x14ac:dyDescent="0.25">
      <c r="A1" t="s">
        <v>69</v>
      </c>
      <c r="B1" t="s">
        <v>53</v>
      </c>
      <c r="C1" t="s">
        <v>54</v>
      </c>
    </row>
    <row r="2" spans="1:3" x14ac:dyDescent="0.25">
      <c r="A2" s="58">
        <v>41230</v>
      </c>
      <c r="B2" t="s">
        <v>62</v>
      </c>
      <c r="C2" t="s">
        <v>63</v>
      </c>
    </row>
    <row r="3" spans="1:3" x14ac:dyDescent="0.25">
      <c r="A3" s="58">
        <v>41231</v>
      </c>
      <c r="B3" t="s">
        <v>64</v>
      </c>
      <c r="C3" t="s">
        <v>63</v>
      </c>
    </row>
    <row r="4" spans="1:3" x14ac:dyDescent="0.25">
      <c r="A4" s="58">
        <v>41237</v>
      </c>
      <c r="B4" t="s">
        <v>62</v>
      </c>
      <c r="C4" t="s">
        <v>63</v>
      </c>
    </row>
    <row r="5" spans="1:3" x14ac:dyDescent="0.25">
      <c r="A5" s="58">
        <v>41238</v>
      </c>
      <c r="B5" t="s">
        <v>64</v>
      </c>
      <c r="C5" t="s">
        <v>63</v>
      </c>
    </row>
    <row r="6" spans="1:3" x14ac:dyDescent="0.25">
      <c r="A6" s="58">
        <v>41244</v>
      </c>
      <c r="B6" t="s">
        <v>62</v>
      </c>
      <c r="C6" t="s">
        <v>63</v>
      </c>
    </row>
    <row r="7" spans="1:3" x14ac:dyDescent="0.25">
      <c r="A7" s="58">
        <v>41245</v>
      </c>
      <c r="B7" t="s">
        <v>64</v>
      </c>
      <c r="C7" t="s">
        <v>63</v>
      </c>
    </row>
    <row r="8" spans="1:3" x14ac:dyDescent="0.25">
      <c r="A8" s="58">
        <v>41251</v>
      </c>
      <c r="B8" t="s">
        <v>62</v>
      </c>
      <c r="C8" t="s">
        <v>63</v>
      </c>
    </row>
    <row r="9" spans="1:3" x14ac:dyDescent="0.25">
      <c r="A9" s="58">
        <v>41252</v>
      </c>
      <c r="B9" t="s">
        <v>64</v>
      </c>
      <c r="C9" t="s">
        <v>63</v>
      </c>
    </row>
    <row r="10" spans="1:3" x14ac:dyDescent="0.25">
      <c r="A10" s="58">
        <v>41258</v>
      </c>
      <c r="B10" t="s">
        <v>62</v>
      </c>
      <c r="C10" t="s">
        <v>63</v>
      </c>
    </row>
    <row r="11" spans="1:3" x14ac:dyDescent="0.25">
      <c r="A11" s="58">
        <v>41259</v>
      </c>
      <c r="B11" t="s">
        <v>64</v>
      </c>
      <c r="C11" t="s">
        <v>63</v>
      </c>
    </row>
    <row r="12" spans="1:3" x14ac:dyDescent="0.25">
      <c r="A12" s="58">
        <v>41265</v>
      </c>
      <c r="B12" t="s">
        <v>62</v>
      </c>
      <c r="C12" t="s">
        <v>63</v>
      </c>
    </row>
    <row r="13" spans="1:3" x14ac:dyDescent="0.25">
      <c r="A13" s="58">
        <v>41266</v>
      </c>
      <c r="B13" t="s">
        <v>64</v>
      </c>
      <c r="C13" t="s">
        <v>63</v>
      </c>
    </row>
    <row r="14" spans="1:3" x14ac:dyDescent="0.25">
      <c r="A14" s="58">
        <v>41272</v>
      </c>
      <c r="B14" t="s">
        <v>62</v>
      </c>
      <c r="C14" t="s">
        <v>63</v>
      </c>
    </row>
    <row r="15" spans="1:3" x14ac:dyDescent="0.25">
      <c r="A15" s="58">
        <v>41273</v>
      </c>
      <c r="B15" t="s">
        <v>64</v>
      </c>
      <c r="C15" t="s">
        <v>63</v>
      </c>
    </row>
    <row r="16" spans="1:3" x14ac:dyDescent="0.25">
      <c r="A16" s="58">
        <v>41279</v>
      </c>
      <c r="B16" t="s">
        <v>62</v>
      </c>
      <c r="C16" t="s">
        <v>63</v>
      </c>
    </row>
    <row r="17" spans="1:3" x14ac:dyDescent="0.25">
      <c r="A17" s="58">
        <v>41280</v>
      </c>
      <c r="B17" t="s">
        <v>64</v>
      </c>
      <c r="C17" t="s">
        <v>63</v>
      </c>
    </row>
    <row r="18" spans="1:3" x14ac:dyDescent="0.25">
      <c r="A18" s="58">
        <v>41286</v>
      </c>
      <c r="B18" t="s">
        <v>62</v>
      </c>
      <c r="C18" t="s">
        <v>63</v>
      </c>
    </row>
    <row r="19" spans="1:3" x14ac:dyDescent="0.25">
      <c r="A19" s="58">
        <v>41287</v>
      </c>
      <c r="B19" t="s">
        <v>64</v>
      </c>
      <c r="C19" t="s">
        <v>63</v>
      </c>
    </row>
    <row r="20" spans="1:3" x14ac:dyDescent="0.25">
      <c r="A20" s="58">
        <v>41293</v>
      </c>
      <c r="B20" t="s">
        <v>62</v>
      </c>
      <c r="C20" t="s">
        <v>63</v>
      </c>
    </row>
    <row r="21" spans="1:3" x14ac:dyDescent="0.25">
      <c r="A21" s="58">
        <v>41294</v>
      </c>
      <c r="B21" t="s">
        <v>64</v>
      </c>
      <c r="C21" t="s">
        <v>63</v>
      </c>
    </row>
    <row r="22" spans="1:3" x14ac:dyDescent="0.25">
      <c r="A22" s="58">
        <v>41300</v>
      </c>
      <c r="B22" t="s">
        <v>62</v>
      </c>
      <c r="C22" t="s">
        <v>63</v>
      </c>
    </row>
    <row r="23" spans="1:3" x14ac:dyDescent="0.25">
      <c r="A23" s="58">
        <v>41301</v>
      </c>
      <c r="B23" t="s">
        <v>64</v>
      </c>
      <c r="C23" t="s">
        <v>63</v>
      </c>
    </row>
    <row r="24" spans="1:3" x14ac:dyDescent="0.25">
      <c r="A24" s="58">
        <v>41307</v>
      </c>
      <c r="B24" t="s">
        <v>62</v>
      </c>
      <c r="C24" t="s">
        <v>63</v>
      </c>
    </row>
    <row r="25" spans="1:3" x14ac:dyDescent="0.25">
      <c r="A25" s="58">
        <v>41308</v>
      </c>
      <c r="B25" t="s">
        <v>64</v>
      </c>
      <c r="C25" t="s">
        <v>63</v>
      </c>
    </row>
    <row r="26" spans="1:3" x14ac:dyDescent="0.25">
      <c r="A26" s="58">
        <v>41314</v>
      </c>
      <c r="B26" t="s">
        <v>62</v>
      </c>
      <c r="C26" t="s">
        <v>63</v>
      </c>
    </row>
    <row r="27" spans="1:3" x14ac:dyDescent="0.25">
      <c r="A27" s="58">
        <v>41315</v>
      </c>
      <c r="B27" t="s">
        <v>64</v>
      </c>
      <c r="C27" t="s">
        <v>63</v>
      </c>
    </row>
    <row r="28" spans="1:3" x14ac:dyDescent="0.25">
      <c r="A28" s="58">
        <v>41321</v>
      </c>
      <c r="B28" t="s">
        <v>62</v>
      </c>
      <c r="C28" t="s">
        <v>63</v>
      </c>
    </row>
    <row r="29" spans="1:3" x14ac:dyDescent="0.25">
      <c r="A29" s="58">
        <v>41322</v>
      </c>
      <c r="B29" t="s">
        <v>64</v>
      </c>
      <c r="C29" t="s">
        <v>63</v>
      </c>
    </row>
    <row r="30" spans="1:3" x14ac:dyDescent="0.25">
      <c r="A30" s="58">
        <v>41328</v>
      </c>
      <c r="B30" t="s">
        <v>62</v>
      </c>
      <c r="C30" t="s">
        <v>63</v>
      </c>
    </row>
    <row r="31" spans="1:3" x14ac:dyDescent="0.25">
      <c r="A31" s="58">
        <v>41329</v>
      </c>
      <c r="B31" t="s">
        <v>64</v>
      </c>
      <c r="C31" t="s">
        <v>63</v>
      </c>
    </row>
    <row r="32" spans="1:3" x14ac:dyDescent="0.25">
      <c r="A32" s="58">
        <v>41335</v>
      </c>
      <c r="B32" t="s">
        <v>62</v>
      </c>
      <c r="C32" t="s">
        <v>63</v>
      </c>
    </row>
    <row r="33" spans="1:3" x14ac:dyDescent="0.25">
      <c r="A33" s="58">
        <v>41336</v>
      </c>
      <c r="B33" t="s">
        <v>64</v>
      </c>
      <c r="C33" t="s">
        <v>63</v>
      </c>
    </row>
    <row r="34" spans="1:3" x14ac:dyDescent="0.25">
      <c r="A34" s="58">
        <v>41342</v>
      </c>
      <c r="B34" t="s">
        <v>62</v>
      </c>
      <c r="C34" t="s">
        <v>63</v>
      </c>
    </row>
    <row r="35" spans="1:3" x14ac:dyDescent="0.25">
      <c r="A35" s="58">
        <v>41343</v>
      </c>
      <c r="B35" t="s">
        <v>64</v>
      </c>
      <c r="C35" t="s">
        <v>63</v>
      </c>
    </row>
    <row r="36" spans="1:3" x14ac:dyDescent="0.25">
      <c r="A36" s="58">
        <v>41349</v>
      </c>
      <c r="B36" t="s">
        <v>62</v>
      </c>
      <c r="C36" t="s">
        <v>63</v>
      </c>
    </row>
    <row r="37" spans="1:3" x14ac:dyDescent="0.25">
      <c r="A37" s="58">
        <v>41350</v>
      </c>
      <c r="B37" t="s">
        <v>64</v>
      </c>
      <c r="C37" t="s">
        <v>63</v>
      </c>
    </row>
    <row r="38" spans="1:3" x14ac:dyDescent="0.25">
      <c r="A38" s="58">
        <v>41356</v>
      </c>
      <c r="B38" t="s">
        <v>62</v>
      </c>
      <c r="C38" t="s">
        <v>63</v>
      </c>
    </row>
    <row r="39" spans="1:3" x14ac:dyDescent="0.25">
      <c r="A39" s="58">
        <v>41357</v>
      </c>
      <c r="B39" t="s">
        <v>64</v>
      </c>
      <c r="C39" t="s">
        <v>63</v>
      </c>
    </row>
    <row r="40" spans="1:3" x14ac:dyDescent="0.25">
      <c r="A40" s="58">
        <v>41363</v>
      </c>
      <c r="B40" t="s">
        <v>62</v>
      </c>
      <c r="C40" t="s">
        <v>63</v>
      </c>
    </row>
    <row r="41" spans="1:3" x14ac:dyDescent="0.25">
      <c r="A41" s="58">
        <v>41364</v>
      </c>
      <c r="B41" t="s">
        <v>64</v>
      </c>
      <c r="C41" t="s">
        <v>63</v>
      </c>
    </row>
    <row r="42" spans="1:3" x14ac:dyDescent="0.25">
      <c r="A42" s="58">
        <v>41370</v>
      </c>
      <c r="B42" t="s">
        <v>62</v>
      </c>
      <c r="C42" t="s">
        <v>63</v>
      </c>
    </row>
    <row r="43" spans="1:3" x14ac:dyDescent="0.25">
      <c r="A43" s="58">
        <v>41371</v>
      </c>
      <c r="B43" t="s">
        <v>64</v>
      </c>
      <c r="C43" t="s">
        <v>63</v>
      </c>
    </row>
    <row r="44" spans="1:3" x14ac:dyDescent="0.25">
      <c r="A44" s="58">
        <v>41377</v>
      </c>
      <c r="B44" t="s">
        <v>62</v>
      </c>
      <c r="C44" t="s">
        <v>63</v>
      </c>
    </row>
    <row r="45" spans="1:3" x14ac:dyDescent="0.25">
      <c r="A45" s="58">
        <v>41378</v>
      </c>
      <c r="B45" t="s">
        <v>64</v>
      </c>
      <c r="C45" t="s">
        <v>63</v>
      </c>
    </row>
    <row r="46" spans="1:3" x14ac:dyDescent="0.25">
      <c r="A46" s="58">
        <v>41384</v>
      </c>
      <c r="B46" t="s">
        <v>62</v>
      </c>
      <c r="C46" t="s">
        <v>63</v>
      </c>
    </row>
    <row r="47" spans="1:3" x14ac:dyDescent="0.25">
      <c r="A47" s="58">
        <v>41385</v>
      </c>
      <c r="B47" t="s">
        <v>64</v>
      </c>
      <c r="C47" t="s">
        <v>63</v>
      </c>
    </row>
    <row r="48" spans="1:3" x14ac:dyDescent="0.25">
      <c r="A48" s="58">
        <v>41391</v>
      </c>
      <c r="B48" t="s">
        <v>62</v>
      </c>
      <c r="C48" t="s">
        <v>63</v>
      </c>
    </row>
    <row r="49" spans="1:3" x14ac:dyDescent="0.25">
      <c r="A49" s="58">
        <v>41392</v>
      </c>
      <c r="B49" t="s">
        <v>64</v>
      </c>
      <c r="C49" t="s">
        <v>63</v>
      </c>
    </row>
    <row r="50" spans="1:3" x14ac:dyDescent="0.25">
      <c r="A50" s="58">
        <v>41398</v>
      </c>
      <c r="B50" t="s">
        <v>62</v>
      </c>
      <c r="C50" t="s">
        <v>63</v>
      </c>
    </row>
    <row r="51" spans="1:3" x14ac:dyDescent="0.25">
      <c r="A51" s="58">
        <v>41399</v>
      </c>
      <c r="B51" t="s">
        <v>64</v>
      </c>
      <c r="C51" t="s">
        <v>63</v>
      </c>
    </row>
    <row r="52" spans="1:3" x14ac:dyDescent="0.25">
      <c r="A52" s="58">
        <v>41405</v>
      </c>
      <c r="B52" t="s">
        <v>62</v>
      </c>
      <c r="C52" t="s">
        <v>63</v>
      </c>
    </row>
    <row r="53" spans="1:3" x14ac:dyDescent="0.25">
      <c r="A53" s="58">
        <v>41406</v>
      </c>
      <c r="B53" t="s">
        <v>64</v>
      </c>
      <c r="C53" t="s">
        <v>63</v>
      </c>
    </row>
    <row r="54" spans="1:3" x14ac:dyDescent="0.25">
      <c r="A54" s="58">
        <v>41412</v>
      </c>
      <c r="B54" t="s">
        <v>62</v>
      </c>
      <c r="C54" t="s">
        <v>63</v>
      </c>
    </row>
    <row r="55" spans="1:3" x14ac:dyDescent="0.25">
      <c r="A55" s="58">
        <v>41413</v>
      </c>
      <c r="B55" t="s">
        <v>64</v>
      </c>
      <c r="C55" t="s">
        <v>63</v>
      </c>
    </row>
    <row r="56" spans="1:3" x14ac:dyDescent="0.25">
      <c r="A56" s="58">
        <v>41419</v>
      </c>
      <c r="B56" t="s">
        <v>62</v>
      </c>
      <c r="C56" t="s">
        <v>63</v>
      </c>
    </row>
    <row r="57" spans="1:3" x14ac:dyDescent="0.25">
      <c r="A57" s="58">
        <v>41420</v>
      </c>
      <c r="B57" t="s">
        <v>64</v>
      </c>
      <c r="C57" t="s">
        <v>63</v>
      </c>
    </row>
    <row r="58" spans="1:3" x14ac:dyDescent="0.25">
      <c r="A58" s="58">
        <v>41426</v>
      </c>
      <c r="B58" t="s">
        <v>62</v>
      </c>
      <c r="C58" t="s">
        <v>63</v>
      </c>
    </row>
    <row r="59" spans="1:3" x14ac:dyDescent="0.25">
      <c r="A59" s="58">
        <v>41427</v>
      </c>
      <c r="B59" t="s">
        <v>64</v>
      </c>
      <c r="C59" t="s">
        <v>63</v>
      </c>
    </row>
    <row r="60" spans="1:3" x14ac:dyDescent="0.25">
      <c r="A60" s="58">
        <v>41433</v>
      </c>
      <c r="B60" t="s">
        <v>62</v>
      </c>
      <c r="C60" t="s">
        <v>63</v>
      </c>
    </row>
    <row r="61" spans="1:3" x14ac:dyDescent="0.25">
      <c r="A61" s="58">
        <v>41434</v>
      </c>
      <c r="B61" t="s">
        <v>64</v>
      </c>
      <c r="C61" t="s">
        <v>63</v>
      </c>
    </row>
    <row r="62" spans="1:3" x14ac:dyDescent="0.25">
      <c r="A62" s="58">
        <v>41440</v>
      </c>
      <c r="B62" t="s">
        <v>62</v>
      </c>
      <c r="C62" t="s">
        <v>63</v>
      </c>
    </row>
    <row r="63" spans="1:3" x14ac:dyDescent="0.25">
      <c r="A63" s="58">
        <v>41441</v>
      </c>
      <c r="B63" t="s">
        <v>64</v>
      </c>
      <c r="C63" t="s">
        <v>63</v>
      </c>
    </row>
    <row r="64" spans="1:3" x14ac:dyDescent="0.25">
      <c r="A64" s="58">
        <v>41447</v>
      </c>
      <c r="B64" t="s">
        <v>62</v>
      </c>
      <c r="C64" t="s">
        <v>63</v>
      </c>
    </row>
    <row r="65" spans="1:3" x14ac:dyDescent="0.25">
      <c r="A65" s="58">
        <v>41448</v>
      </c>
      <c r="B65" t="s">
        <v>64</v>
      </c>
      <c r="C65" t="s">
        <v>63</v>
      </c>
    </row>
    <row r="66" spans="1:3" x14ac:dyDescent="0.25">
      <c r="A66" s="58">
        <v>41454</v>
      </c>
      <c r="B66" t="s">
        <v>62</v>
      </c>
      <c r="C66" t="s">
        <v>63</v>
      </c>
    </row>
    <row r="67" spans="1:3" x14ac:dyDescent="0.25">
      <c r="A67" s="58">
        <v>41455</v>
      </c>
      <c r="B67" t="s">
        <v>64</v>
      </c>
      <c r="C67" t="s">
        <v>63</v>
      </c>
    </row>
    <row r="68" spans="1:3" x14ac:dyDescent="0.25">
      <c r="A68" s="58">
        <v>41461</v>
      </c>
      <c r="B68" t="s">
        <v>62</v>
      </c>
      <c r="C68" t="s">
        <v>63</v>
      </c>
    </row>
    <row r="69" spans="1:3" x14ac:dyDescent="0.25">
      <c r="A69" s="58">
        <v>41462</v>
      </c>
      <c r="B69" t="s">
        <v>64</v>
      </c>
      <c r="C69" t="s">
        <v>63</v>
      </c>
    </row>
    <row r="70" spans="1:3" x14ac:dyDescent="0.25">
      <c r="A70" s="58">
        <v>41468</v>
      </c>
      <c r="B70" t="s">
        <v>62</v>
      </c>
      <c r="C70" t="s">
        <v>63</v>
      </c>
    </row>
    <row r="71" spans="1:3" x14ac:dyDescent="0.25">
      <c r="A71" s="58">
        <v>41469</v>
      </c>
      <c r="B71" t="s">
        <v>64</v>
      </c>
      <c r="C71" t="s">
        <v>63</v>
      </c>
    </row>
    <row r="72" spans="1:3" x14ac:dyDescent="0.25">
      <c r="A72" s="58">
        <v>41475</v>
      </c>
      <c r="B72" t="s">
        <v>62</v>
      </c>
      <c r="C72" t="s">
        <v>63</v>
      </c>
    </row>
    <row r="73" spans="1:3" x14ac:dyDescent="0.25">
      <c r="A73" s="58">
        <v>41476</v>
      </c>
      <c r="B73" t="s">
        <v>64</v>
      </c>
      <c r="C73" t="s">
        <v>63</v>
      </c>
    </row>
    <row r="74" spans="1:3" x14ac:dyDescent="0.25">
      <c r="A74" s="58">
        <v>41482</v>
      </c>
      <c r="B74" t="s">
        <v>62</v>
      </c>
      <c r="C74" t="s">
        <v>63</v>
      </c>
    </row>
    <row r="75" spans="1:3" x14ac:dyDescent="0.25">
      <c r="A75" s="58">
        <v>41483</v>
      </c>
      <c r="B75" t="s">
        <v>64</v>
      </c>
      <c r="C75" t="s">
        <v>63</v>
      </c>
    </row>
    <row r="76" spans="1:3" x14ac:dyDescent="0.25">
      <c r="A76" s="58">
        <v>41489</v>
      </c>
      <c r="B76" t="s">
        <v>62</v>
      </c>
      <c r="C76" t="s">
        <v>63</v>
      </c>
    </row>
    <row r="77" spans="1:3" x14ac:dyDescent="0.25">
      <c r="A77" s="58">
        <v>41490</v>
      </c>
      <c r="B77" t="s">
        <v>64</v>
      </c>
      <c r="C77" t="s">
        <v>63</v>
      </c>
    </row>
    <row r="78" spans="1:3" x14ac:dyDescent="0.25">
      <c r="A78" s="58">
        <v>41496</v>
      </c>
      <c r="B78" t="s">
        <v>62</v>
      </c>
      <c r="C78" t="s">
        <v>63</v>
      </c>
    </row>
    <row r="79" spans="1:3" x14ac:dyDescent="0.25">
      <c r="A79" s="58">
        <v>41497</v>
      </c>
      <c r="B79" t="s">
        <v>64</v>
      </c>
      <c r="C79" t="s">
        <v>63</v>
      </c>
    </row>
    <row r="80" spans="1:3" x14ac:dyDescent="0.25">
      <c r="A80" s="58">
        <v>41503</v>
      </c>
      <c r="B80" t="s">
        <v>62</v>
      </c>
      <c r="C80" t="s">
        <v>63</v>
      </c>
    </row>
    <row r="81" spans="1:3" x14ac:dyDescent="0.25">
      <c r="A81" s="58">
        <v>41504</v>
      </c>
      <c r="B81" t="s">
        <v>64</v>
      </c>
      <c r="C81" t="s">
        <v>63</v>
      </c>
    </row>
    <row r="82" spans="1:3" x14ac:dyDescent="0.25">
      <c r="A82" s="58">
        <v>41510</v>
      </c>
      <c r="B82" t="s">
        <v>62</v>
      </c>
      <c r="C82" t="s">
        <v>63</v>
      </c>
    </row>
    <row r="83" spans="1:3" x14ac:dyDescent="0.25">
      <c r="A83" s="58">
        <v>41511</v>
      </c>
      <c r="B83" t="s">
        <v>64</v>
      </c>
      <c r="C83" t="s">
        <v>63</v>
      </c>
    </row>
    <row r="84" spans="1:3" x14ac:dyDescent="0.25">
      <c r="A84" s="58">
        <v>41517</v>
      </c>
      <c r="B84" t="s">
        <v>62</v>
      </c>
      <c r="C84" t="s">
        <v>63</v>
      </c>
    </row>
    <row r="85" spans="1:3" x14ac:dyDescent="0.25">
      <c r="A85" s="58">
        <v>41518</v>
      </c>
      <c r="B85" t="s">
        <v>64</v>
      </c>
      <c r="C85" t="s">
        <v>63</v>
      </c>
    </row>
    <row r="86" spans="1:3" x14ac:dyDescent="0.25">
      <c r="A86" s="58">
        <v>41524</v>
      </c>
      <c r="B86" t="s">
        <v>62</v>
      </c>
      <c r="C86" t="s">
        <v>63</v>
      </c>
    </row>
    <row r="87" spans="1:3" x14ac:dyDescent="0.25">
      <c r="A87" s="58">
        <v>41525</v>
      </c>
      <c r="B87" t="s">
        <v>64</v>
      </c>
      <c r="C87" t="s">
        <v>63</v>
      </c>
    </row>
    <row r="88" spans="1:3" x14ac:dyDescent="0.25">
      <c r="A88" s="58">
        <v>41531</v>
      </c>
      <c r="B88" t="s">
        <v>62</v>
      </c>
      <c r="C88" t="s">
        <v>63</v>
      </c>
    </row>
    <row r="89" spans="1:3" x14ac:dyDescent="0.25">
      <c r="A89" s="58">
        <v>41532</v>
      </c>
      <c r="B89" t="s">
        <v>64</v>
      </c>
      <c r="C89" t="s">
        <v>63</v>
      </c>
    </row>
    <row r="90" spans="1:3" x14ac:dyDescent="0.25">
      <c r="A90" s="58">
        <v>41538</v>
      </c>
      <c r="B90" t="s">
        <v>62</v>
      </c>
      <c r="C90" t="s">
        <v>63</v>
      </c>
    </row>
    <row r="91" spans="1:3" x14ac:dyDescent="0.25">
      <c r="A91" s="58">
        <v>41539</v>
      </c>
      <c r="B91" t="s">
        <v>64</v>
      </c>
      <c r="C91" t="s">
        <v>63</v>
      </c>
    </row>
    <row r="92" spans="1:3" x14ac:dyDescent="0.25">
      <c r="A92" s="58">
        <v>41545</v>
      </c>
      <c r="B92" t="s">
        <v>62</v>
      </c>
      <c r="C92" t="s">
        <v>63</v>
      </c>
    </row>
    <row r="93" spans="1:3" x14ac:dyDescent="0.25">
      <c r="A93" s="58">
        <v>41546</v>
      </c>
      <c r="B93" t="s">
        <v>64</v>
      </c>
      <c r="C93" t="s">
        <v>63</v>
      </c>
    </row>
    <row r="94" spans="1:3" x14ac:dyDescent="0.25">
      <c r="A94" s="58">
        <v>41552</v>
      </c>
      <c r="B94" t="s">
        <v>62</v>
      </c>
      <c r="C94" t="s">
        <v>63</v>
      </c>
    </row>
    <row r="95" spans="1:3" x14ac:dyDescent="0.25">
      <c r="A95" s="58">
        <v>41553</v>
      </c>
      <c r="B95" t="s">
        <v>64</v>
      </c>
      <c r="C95" t="s">
        <v>63</v>
      </c>
    </row>
    <row r="96" spans="1:3" x14ac:dyDescent="0.25">
      <c r="A96" s="58">
        <v>41559</v>
      </c>
      <c r="B96" t="s">
        <v>62</v>
      </c>
      <c r="C96" t="s">
        <v>63</v>
      </c>
    </row>
    <row r="97" spans="1:3" x14ac:dyDescent="0.25">
      <c r="A97" s="58">
        <v>41560</v>
      </c>
      <c r="B97" t="s">
        <v>64</v>
      </c>
      <c r="C97" t="s">
        <v>63</v>
      </c>
    </row>
    <row r="98" spans="1:3" x14ac:dyDescent="0.25">
      <c r="A98" s="58">
        <v>41566</v>
      </c>
      <c r="B98" t="s">
        <v>62</v>
      </c>
      <c r="C98" t="s">
        <v>63</v>
      </c>
    </row>
    <row r="99" spans="1:3" x14ac:dyDescent="0.25">
      <c r="A99" s="58">
        <v>41567</v>
      </c>
      <c r="B99" t="s">
        <v>64</v>
      </c>
      <c r="C99" t="s">
        <v>63</v>
      </c>
    </row>
    <row r="100" spans="1:3" x14ac:dyDescent="0.25">
      <c r="A100" s="58">
        <v>41573</v>
      </c>
      <c r="B100" t="s">
        <v>62</v>
      </c>
      <c r="C100" t="s">
        <v>63</v>
      </c>
    </row>
    <row r="101" spans="1:3" x14ac:dyDescent="0.25">
      <c r="A101" s="58">
        <v>41574</v>
      </c>
      <c r="B101" t="s">
        <v>64</v>
      </c>
      <c r="C101" t="s">
        <v>63</v>
      </c>
    </row>
    <row r="102" spans="1:3" x14ac:dyDescent="0.25">
      <c r="A102" s="58">
        <v>41580</v>
      </c>
      <c r="B102" t="s">
        <v>62</v>
      </c>
      <c r="C102" t="s">
        <v>63</v>
      </c>
    </row>
    <row r="103" spans="1:3" x14ac:dyDescent="0.25">
      <c r="A103" s="58">
        <v>41581</v>
      </c>
      <c r="B103" t="s">
        <v>64</v>
      </c>
      <c r="C103" t="s">
        <v>63</v>
      </c>
    </row>
    <row r="104" spans="1:3" x14ac:dyDescent="0.25">
      <c r="A104" s="58">
        <v>41587</v>
      </c>
      <c r="B104" t="s">
        <v>62</v>
      </c>
      <c r="C104" t="s">
        <v>63</v>
      </c>
    </row>
    <row r="105" spans="1:3" x14ac:dyDescent="0.25">
      <c r="A105" s="58">
        <v>41588</v>
      </c>
      <c r="B105" t="s">
        <v>64</v>
      </c>
      <c r="C105" t="s">
        <v>63</v>
      </c>
    </row>
    <row r="106" spans="1:3" x14ac:dyDescent="0.25">
      <c r="A106" s="58">
        <v>41594</v>
      </c>
      <c r="B106" t="s">
        <v>62</v>
      </c>
      <c r="C106" t="s">
        <v>63</v>
      </c>
    </row>
    <row r="107" spans="1:3" x14ac:dyDescent="0.25">
      <c r="A107" s="58">
        <v>41595</v>
      </c>
      <c r="B107" t="s">
        <v>64</v>
      </c>
      <c r="C107" t="s">
        <v>63</v>
      </c>
    </row>
    <row r="108" spans="1:3" x14ac:dyDescent="0.25">
      <c r="A108" s="58">
        <v>41601</v>
      </c>
      <c r="B108" t="s">
        <v>62</v>
      </c>
      <c r="C108" t="s">
        <v>63</v>
      </c>
    </row>
    <row r="109" spans="1:3" x14ac:dyDescent="0.25">
      <c r="A109" s="58">
        <v>41602</v>
      </c>
      <c r="B109" t="s">
        <v>64</v>
      </c>
      <c r="C109" t="s">
        <v>63</v>
      </c>
    </row>
    <row r="110" spans="1:3" x14ac:dyDescent="0.25">
      <c r="A110" s="58">
        <v>41608</v>
      </c>
      <c r="B110" t="s">
        <v>62</v>
      </c>
      <c r="C110" t="s">
        <v>63</v>
      </c>
    </row>
    <row r="111" spans="1:3" x14ac:dyDescent="0.25">
      <c r="A111" s="58">
        <v>41609</v>
      </c>
      <c r="B111" t="s">
        <v>64</v>
      </c>
      <c r="C111" t="s">
        <v>63</v>
      </c>
    </row>
    <row r="112" spans="1:3" x14ac:dyDescent="0.25">
      <c r="A112" s="58">
        <v>41615</v>
      </c>
      <c r="B112" t="s">
        <v>62</v>
      </c>
      <c r="C112" t="s">
        <v>63</v>
      </c>
    </row>
    <row r="113" spans="1:3" x14ac:dyDescent="0.25">
      <c r="A113" s="58">
        <v>41616</v>
      </c>
      <c r="B113" t="s">
        <v>64</v>
      </c>
      <c r="C113" t="s">
        <v>63</v>
      </c>
    </row>
    <row r="114" spans="1:3" x14ac:dyDescent="0.25">
      <c r="A114" s="58">
        <v>41622</v>
      </c>
      <c r="B114" t="s">
        <v>62</v>
      </c>
      <c r="C114" t="s">
        <v>63</v>
      </c>
    </row>
    <row r="115" spans="1:3" x14ac:dyDescent="0.25">
      <c r="A115" s="58">
        <v>41623</v>
      </c>
      <c r="B115" t="s">
        <v>64</v>
      </c>
      <c r="C115" t="s">
        <v>63</v>
      </c>
    </row>
    <row r="116" spans="1:3" x14ac:dyDescent="0.25">
      <c r="A116" s="58">
        <v>41629</v>
      </c>
      <c r="B116" t="s">
        <v>62</v>
      </c>
      <c r="C116" t="s">
        <v>63</v>
      </c>
    </row>
    <row r="117" spans="1:3" x14ac:dyDescent="0.25">
      <c r="A117" s="58">
        <v>41630</v>
      </c>
      <c r="B117" t="s">
        <v>64</v>
      </c>
      <c r="C117" t="s">
        <v>63</v>
      </c>
    </row>
    <row r="118" spans="1:3" x14ac:dyDescent="0.25">
      <c r="A118" s="58">
        <v>41636</v>
      </c>
      <c r="B118" t="s">
        <v>62</v>
      </c>
      <c r="C118" t="s">
        <v>63</v>
      </c>
    </row>
    <row r="119" spans="1:3" x14ac:dyDescent="0.25">
      <c r="A119" s="58">
        <v>41637</v>
      </c>
      <c r="B119" t="s">
        <v>64</v>
      </c>
      <c r="C119" t="s">
        <v>63</v>
      </c>
    </row>
    <row r="120" spans="1:3" x14ac:dyDescent="0.25">
      <c r="A120" s="58">
        <v>41643</v>
      </c>
      <c r="B120" t="s">
        <v>62</v>
      </c>
      <c r="C120" t="s">
        <v>63</v>
      </c>
    </row>
    <row r="121" spans="1:3" x14ac:dyDescent="0.25">
      <c r="A121" s="58">
        <v>41644</v>
      </c>
      <c r="B121" t="s">
        <v>64</v>
      </c>
      <c r="C121" t="s">
        <v>63</v>
      </c>
    </row>
    <row r="122" spans="1:3" x14ac:dyDescent="0.25">
      <c r="A122" s="58">
        <v>41650</v>
      </c>
      <c r="B122" t="s">
        <v>62</v>
      </c>
      <c r="C122" t="s">
        <v>63</v>
      </c>
    </row>
    <row r="123" spans="1:3" x14ac:dyDescent="0.25">
      <c r="A123" s="58">
        <v>41651</v>
      </c>
      <c r="B123" t="s">
        <v>64</v>
      </c>
      <c r="C123" t="s">
        <v>63</v>
      </c>
    </row>
    <row r="124" spans="1:3" x14ac:dyDescent="0.25">
      <c r="A124" s="58">
        <v>41657</v>
      </c>
      <c r="B124" t="s">
        <v>62</v>
      </c>
      <c r="C124" t="s">
        <v>63</v>
      </c>
    </row>
    <row r="125" spans="1:3" x14ac:dyDescent="0.25">
      <c r="A125" s="58">
        <v>41658</v>
      </c>
      <c r="B125" t="s">
        <v>64</v>
      </c>
      <c r="C125" t="s">
        <v>63</v>
      </c>
    </row>
    <row r="126" spans="1:3" x14ac:dyDescent="0.25">
      <c r="A126" s="58">
        <v>41664</v>
      </c>
      <c r="B126" t="s">
        <v>62</v>
      </c>
      <c r="C126" t="s">
        <v>63</v>
      </c>
    </row>
    <row r="127" spans="1:3" x14ac:dyDescent="0.25">
      <c r="A127" s="58">
        <v>41665</v>
      </c>
      <c r="B127" t="s">
        <v>64</v>
      </c>
      <c r="C127" t="s">
        <v>63</v>
      </c>
    </row>
    <row r="128" spans="1:3" x14ac:dyDescent="0.25">
      <c r="A128" s="58">
        <v>41671</v>
      </c>
      <c r="B128" t="s">
        <v>62</v>
      </c>
      <c r="C128" t="s">
        <v>63</v>
      </c>
    </row>
    <row r="129" spans="1:3" x14ac:dyDescent="0.25">
      <c r="A129" s="58">
        <v>41672</v>
      </c>
      <c r="B129" t="s">
        <v>64</v>
      </c>
      <c r="C129" t="s">
        <v>63</v>
      </c>
    </row>
    <row r="130" spans="1:3" x14ac:dyDescent="0.25">
      <c r="A130" s="58">
        <v>41678</v>
      </c>
      <c r="B130" t="s">
        <v>62</v>
      </c>
      <c r="C130" t="s">
        <v>63</v>
      </c>
    </row>
    <row r="131" spans="1:3" x14ac:dyDescent="0.25">
      <c r="A131" s="58">
        <v>41679</v>
      </c>
      <c r="B131" t="s">
        <v>64</v>
      </c>
      <c r="C131" t="s">
        <v>63</v>
      </c>
    </row>
    <row r="132" spans="1:3" x14ac:dyDescent="0.25">
      <c r="A132" s="58">
        <v>41685</v>
      </c>
      <c r="B132" t="s">
        <v>62</v>
      </c>
      <c r="C132" t="s">
        <v>63</v>
      </c>
    </row>
    <row r="133" spans="1:3" x14ac:dyDescent="0.25">
      <c r="A133" s="58">
        <v>41686</v>
      </c>
      <c r="B133" t="s">
        <v>64</v>
      </c>
      <c r="C133" t="s">
        <v>63</v>
      </c>
    </row>
    <row r="134" spans="1:3" x14ac:dyDescent="0.25">
      <c r="A134" s="58">
        <v>41692</v>
      </c>
      <c r="B134" t="s">
        <v>62</v>
      </c>
      <c r="C134" t="s">
        <v>63</v>
      </c>
    </row>
    <row r="135" spans="1:3" x14ac:dyDescent="0.25">
      <c r="A135" s="58">
        <v>41693</v>
      </c>
      <c r="B135" t="s">
        <v>64</v>
      </c>
      <c r="C135" t="s">
        <v>63</v>
      </c>
    </row>
    <row r="136" spans="1:3" x14ac:dyDescent="0.25">
      <c r="A136" s="58">
        <v>41699</v>
      </c>
      <c r="B136" t="s">
        <v>62</v>
      </c>
      <c r="C136" t="s">
        <v>63</v>
      </c>
    </row>
    <row r="137" spans="1:3" x14ac:dyDescent="0.25">
      <c r="A137" s="58">
        <v>41700</v>
      </c>
      <c r="B137" t="s">
        <v>64</v>
      </c>
      <c r="C137" t="s">
        <v>63</v>
      </c>
    </row>
    <row r="138" spans="1:3" x14ac:dyDescent="0.25">
      <c r="A138" s="58">
        <v>41706</v>
      </c>
      <c r="B138" t="s">
        <v>62</v>
      </c>
      <c r="C138" t="s">
        <v>63</v>
      </c>
    </row>
    <row r="139" spans="1:3" x14ac:dyDescent="0.25">
      <c r="A139" s="58">
        <v>41707</v>
      </c>
      <c r="B139" t="s">
        <v>64</v>
      </c>
      <c r="C139" t="s">
        <v>63</v>
      </c>
    </row>
    <row r="140" spans="1:3" x14ac:dyDescent="0.25">
      <c r="A140" s="58">
        <v>41713</v>
      </c>
      <c r="B140" t="s">
        <v>62</v>
      </c>
      <c r="C140" t="s">
        <v>63</v>
      </c>
    </row>
    <row r="141" spans="1:3" x14ac:dyDescent="0.25">
      <c r="A141" s="58">
        <v>41714</v>
      </c>
      <c r="B141" t="s">
        <v>64</v>
      </c>
      <c r="C141" t="s">
        <v>63</v>
      </c>
    </row>
    <row r="142" spans="1:3" x14ac:dyDescent="0.25">
      <c r="A142" s="58">
        <v>41720</v>
      </c>
      <c r="B142" t="s">
        <v>62</v>
      </c>
      <c r="C142" t="s">
        <v>63</v>
      </c>
    </row>
    <row r="143" spans="1:3" x14ac:dyDescent="0.25">
      <c r="A143" s="58">
        <v>41721</v>
      </c>
      <c r="B143" t="s">
        <v>64</v>
      </c>
      <c r="C143" t="s">
        <v>63</v>
      </c>
    </row>
    <row r="144" spans="1:3" x14ac:dyDescent="0.25">
      <c r="A144" s="58">
        <v>41727</v>
      </c>
      <c r="B144" t="s">
        <v>62</v>
      </c>
      <c r="C144" t="s">
        <v>63</v>
      </c>
    </row>
    <row r="145" spans="1:3" x14ac:dyDescent="0.25">
      <c r="A145" s="58">
        <v>41728</v>
      </c>
      <c r="B145" t="s">
        <v>64</v>
      </c>
      <c r="C145" t="s">
        <v>63</v>
      </c>
    </row>
    <row r="146" spans="1:3" x14ac:dyDescent="0.25">
      <c r="A146" s="58">
        <v>41734</v>
      </c>
      <c r="B146" t="s">
        <v>62</v>
      </c>
      <c r="C146" t="s">
        <v>63</v>
      </c>
    </row>
    <row r="147" spans="1:3" x14ac:dyDescent="0.25">
      <c r="A147" s="58">
        <v>41735</v>
      </c>
      <c r="B147" t="s">
        <v>64</v>
      </c>
      <c r="C147" t="s">
        <v>63</v>
      </c>
    </row>
    <row r="148" spans="1:3" x14ac:dyDescent="0.25">
      <c r="A148" s="58">
        <v>41741</v>
      </c>
      <c r="B148" t="s">
        <v>62</v>
      </c>
      <c r="C148" t="s">
        <v>63</v>
      </c>
    </row>
    <row r="149" spans="1:3" x14ac:dyDescent="0.25">
      <c r="A149" s="58">
        <v>41742</v>
      </c>
      <c r="B149" t="s">
        <v>64</v>
      </c>
      <c r="C149" t="s">
        <v>63</v>
      </c>
    </row>
    <row r="150" spans="1:3" x14ac:dyDescent="0.25">
      <c r="A150" s="58">
        <v>41748</v>
      </c>
      <c r="B150" t="s">
        <v>62</v>
      </c>
      <c r="C150" t="s">
        <v>63</v>
      </c>
    </row>
    <row r="151" spans="1:3" x14ac:dyDescent="0.25">
      <c r="A151" s="58">
        <v>41749</v>
      </c>
      <c r="B151" t="s">
        <v>64</v>
      </c>
      <c r="C151" t="s">
        <v>63</v>
      </c>
    </row>
    <row r="152" spans="1:3" x14ac:dyDescent="0.25">
      <c r="A152" s="58">
        <v>41755</v>
      </c>
      <c r="B152" t="s">
        <v>62</v>
      </c>
      <c r="C152" t="s">
        <v>63</v>
      </c>
    </row>
    <row r="153" spans="1:3" x14ac:dyDescent="0.25">
      <c r="A153" s="58">
        <v>41756</v>
      </c>
      <c r="B153" t="s">
        <v>64</v>
      </c>
      <c r="C153" t="s">
        <v>63</v>
      </c>
    </row>
    <row r="154" spans="1:3" x14ac:dyDescent="0.25">
      <c r="A154" s="58">
        <v>41762</v>
      </c>
      <c r="B154" t="s">
        <v>62</v>
      </c>
      <c r="C154" t="s">
        <v>63</v>
      </c>
    </row>
    <row r="155" spans="1:3" x14ac:dyDescent="0.25">
      <c r="A155" s="58">
        <v>41763</v>
      </c>
      <c r="B155" t="s">
        <v>64</v>
      </c>
      <c r="C155" t="s">
        <v>63</v>
      </c>
    </row>
    <row r="156" spans="1:3" x14ac:dyDescent="0.25">
      <c r="A156" s="58">
        <v>41769</v>
      </c>
      <c r="B156" t="s">
        <v>62</v>
      </c>
      <c r="C156" t="s">
        <v>63</v>
      </c>
    </row>
    <row r="157" spans="1:3" x14ac:dyDescent="0.25">
      <c r="A157" s="58">
        <v>41770</v>
      </c>
      <c r="B157" t="s">
        <v>64</v>
      </c>
      <c r="C157" t="s">
        <v>63</v>
      </c>
    </row>
    <row r="158" spans="1:3" x14ac:dyDescent="0.25">
      <c r="A158" s="58">
        <v>41776</v>
      </c>
      <c r="B158" t="s">
        <v>62</v>
      </c>
      <c r="C158" t="s">
        <v>63</v>
      </c>
    </row>
    <row r="159" spans="1:3" x14ac:dyDescent="0.25">
      <c r="A159" s="58">
        <v>41777</v>
      </c>
      <c r="B159" t="s">
        <v>64</v>
      </c>
      <c r="C159" t="s">
        <v>63</v>
      </c>
    </row>
    <row r="160" spans="1:3" x14ac:dyDescent="0.25">
      <c r="A160" s="58">
        <v>41783</v>
      </c>
      <c r="B160" t="s">
        <v>62</v>
      </c>
      <c r="C160" t="s">
        <v>63</v>
      </c>
    </row>
    <row r="161" spans="1:3" x14ac:dyDescent="0.25">
      <c r="A161" s="58">
        <v>41784</v>
      </c>
      <c r="B161" t="s">
        <v>64</v>
      </c>
      <c r="C161" t="s">
        <v>63</v>
      </c>
    </row>
    <row r="162" spans="1:3" x14ac:dyDescent="0.25">
      <c r="A162" s="58">
        <v>41790</v>
      </c>
      <c r="B162" t="s">
        <v>62</v>
      </c>
      <c r="C162" t="s">
        <v>63</v>
      </c>
    </row>
    <row r="163" spans="1:3" x14ac:dyDescent="0.25">
      <c r="A163" s="58">
        <v>41791</v>
      </c>
      <c r="B163" t="s">
        <v>64</v>
      </c>
      <c r="C163" t="s">
        <v>63</v>
      </c>
    </row>
    <row r="164" spans="1:3" x14ac:dyDescent="0.25">
      <c r="A164" s="58">
        <v>41797</v>
      </c>
      <c r="B164" t="s">
        <v>62</v>
      </c>
      <c r="C164" t="s">
        <v>63</v>
      </c>
    </row>
    <row r="165" spans="1:3" x14ac:dyDescent="0.25">
      <c r="A165" s="58">
        <v>41798</v>
      </c>
      <c r="B165" t="s">
        <v>64</v>
      </c>
      <c r="C165" t="s">
        <v>63</v>
      </c>
    </row>
    <row r="166" spans="1:3" x14ac:dyDescent="0.25">
      <c r="A166" s="58">
        <v>41804</v>
      </c>
      <c r="B166" t="s">
        <v>62</v>
      </c>
      <c r="C166" t="s">
        <v>63</v>
      </c>
    </row>
    <row r="167" spans="1:3" x14ac:dyDescent="0.25">
      <c r="A167" s="58">
        <v>41805</v>
      </c>
      <c r="B167" t="s">
        <v>64</v>
      </c>
      <c r="C167" t="s">
        <v>63</v>
      </c>
    </row>
    <row r="168" spans="1:3" x14ac:dyDescent="0.25">
      <c r="A168" s="58">
        <v>41811</v>
      </c>
      <c r="B168" t="s">
        <v>62</v>
      </c>
      <c r="C168" t="s">
        <v>63</v>
      </c>
    </row>
    <row r="169" spans="1:3" x14ac:dyDescent="0.25">
      <c r="A169" s="58">
        <v>41812</v>
      </c>
      <c r="B169" t="s">
        <v>64</v>
      </c>
      <c r="C169" t="s">
        <v>63</v>
      </c>
    </row>
    <row r="170" spans="1:3" x14ac:dyDescent="0.25">
      <c r="A170" s="58">
        <v>41818</v>
      </c>
      <c r="B170" t="s">
        <v>62</v>
      </c>
      <c r="C170" t="s">
        <v>63</v>
      </c>
    </row>
    <row r="171" spans="1:3" x14ac:dyDescent="0.25">
      <c r="A171" s="58">
        <v>41819</v>
      </c>
      <c r="B171" t="s">
        <v>64</v>
      </c>
      <c r="C171" t="s">
        <v>63</v>
      </c>
    </row>
    <row r="172" spans="1:3" x14ac:dyDescent="0.25">
      <c r="A172" s="58">
        <v>41825</v>
      </c>
      <c r="B172" t="s">
        <v>62</v>
      </c>
      <c r="C172" t="s">
        <v>63</v>
      </c>
    </row>
    <row r="173" spans="1:3" x14ac:dyDescent="0.25">
      <c r="A173" s="58">
        <v>41826</v>
      </c>
      <c r="B173" t="s">
        <v>64</v>
      </c>
      <c r="C173" t="s">
        <v>63</v>
      </c>
    </row>
    <row r="174" spans="1:3" x14ac:dyDescent="0.25">
      <c r="A174" s="58">
        <v>41832</v>
      </c>
      <c r="B174" t="s">
        <v>62</v>
      </c>
      <c r="C174" t="s">
        <v>63</v>
      </c>
    </row>
    <row r="175" spans="1:3" x14ac:dyDescent="0.25">
      <c r="A175" s="58">
        <v>41833</v>
      </c>
      <c r="B175" t="s">
        <v>64</v>
      </c>
      <c r="C175" t="s">
        <v>63</v>
      </c>
    </row>
    <row r="176" spans="1:3" x14ac:dyDescent="0.25">
      <c r="A176" s="58">
        <v>41839</v>
      </c>
      <c r="B176" t="s">
        <v>62</v>
      </c>
      <c r="C176" t="s">
        <v>63</v>
      </c>
    </row>
    <row r="177" spans="1:3" x14ac:dyDescent="0.25">
      <c r="A177" s="58">
        <v>41840</v>
      </c>
      <c r="B177" t="s">
        <v>64</v>
      </c>
      <c r="C177" t="s">
        <v>63</v>
      </c>
    </row>
    <row r="178" spans="1:3" x14ac:dyDescent="0.25">
      <c r="A178" s="58">
        <v>41846</v>
      </c>
      <c r="B178" t="s">
        <v>62</v>
      </c>
      <c r="C178" t="s">
        <v>63</v>
      </c>
    </row>
    <row r="179" spans="1:3" x14ac:dyDescent="0.25">
      <c r="A179" s="58">
        <v>41847</v>
      </c>
      <c r="B179" t="s">
        <v>64</v>
      </c>
      <c r="C179" t="s">
        <v>63</v>
      </c>
    </row>
    <row r="180" spans="1:3" x14ac:dyDescent="0.25">
      <c r="A180" s="58">
        <v>41853</v>
      </c>
      <c r="B180" t="s">
        <v>62</v>
      </c>
      <c r="C180" t="s">
        <v>63</v>
      </c>
    </row>
    <row r="181" spans="1:3" x14ac:dyDescent="0.25">
      <c r="A181" s="58">
        <v>41854</v>
      </c>
      <c r="B181" t="s">
        <v>64</v>
      </c>
      <c r="C181" t="s">
        <v>63</v>
      </c>
    </row>
    <row r="182" spans="1:3" x14ac:dyDescent="0.25">
      <c r="A182" s="58">
        <v>41860</v>
      </c>
      <c r="B182" t="s">
        <v>62</v>
      </c>
      <c r="C182" t="s">
        <v>63</v>
      </c>
    </row>
    <row r="183" spans="1:3" x14ac:dyDescent="0.25">
      <c r="A183" s="58">
        <v>41861</v>
      </c>
      <c r="B183" t="s">
        <v>64</v>
      </c>
      <c r="C183" t="s">
        <v>63</v>
      </c>
    </row>
    <row r="184" spans="1:3" x14ac:dyDescent="0.25">
      <c r="A184" s="58">
        <v>41867</v>
      </c>
      <c r="B184" t="s">
        <v>62</v>
      </c>
      <c r="C184" t="s">
        <v>63</v>
      </c>
    </row>
    <row r="185" spans="1:3" x14ac:dyDescent="0.25">
      <c r="A185" s="58">
        <v>41868</v>
      </c>
      <c r="B185" t="s">
        <v>64</v>
      </c>
      <c r="C185" t="s">
        <v>63</v>
      </c>
    </row>
    <row r="186" spans="1:3" x14ac:dyDescent="0.25">
      <c r="A186" s="58">
        <v>41874</v>
      </c>
      <c r="B186" t="s">
        <v>62</v>
      </c>
      <c r="C186" t="s">
        <v>63</v>
      </c>
    </row>
    <row r="187" spans="1:3" x14ac:dyDescent="0.25">
      <c r="A187" s="58">
        <v>41875</v>
      </c>
      <c r="B187" t="s">
        <v>64</v>
      </c>
      <c r="C187" t="s">
        <v>63</v>
      </c>
    </row>
    <row r="188" spans="1:3" x14ac:dyDescent="0.25">
      <c r="A188" s="58">
        <v>41881</v>
      </c>
      <c r="B188" t="s">
        <v>62</v>
      </c>
      <c r="C188" t="s">
        <v>63</v>
      </c>
    </row>
    <row r="189" spans="1:3" x14ac:dyDescent="0.25">
      <c r="A189" s="58">
        <v>41882</v>
      </c>
      <c r="B189" t="s">
        <v>64</v>
      </c>
      <c r="C189" t="s">
        <v>63</v>
      </c>
    </row>
    <row r="190" spans="1:3" x14ac:dyDescent="0.25">
      <c r="A190" s="58">
        <v>41888</v>
      </c>
      <c r="B190" t="s">
        <v>62</v>
      </c>
      <c r="C190" t="s">
        <v>63</v>
      </c>
    </row>
    <row r="191" spans="1:3" x14ac:dyDescent="0.25">
      <c r="A191" s="58">
        <v>41889</v>
      </c>
      <c r="B191" t="s">
        <v>64</v>
      </c>
      <c r="C191" t="s">
        <v>63</v>
      </c>
    </row>
    <row r="192" spans="1:3" x14ac:dyDescent="0.25">
      <c r="A192" s="58">
        <v>41895</v>
      </c>
      <c r="B192" t="s">
        <v>62</v>
      </c>
      <c r="C192" t="s">
        <v>63</v>
      </c>
    </row>
    <row r="193" spans="1:3" x14ac:dyDescent="0.25">
      <c r="A193" s="58">
        <v>41896</v>
      </c>
      <c r="B193" t="s">
        <v>64</v>
      </c>
      <c r="C193" t="s">
        <v>63</v>
      </c>
    </row>
    <row r="194" spans="1:3" x14ac:dyDescent="0.25">
      <c r="A194" s="58">
        <v>41902</v>
      </c>
      <c r="B194" t="s">
        <v>62</v>
      </c>
      <c r="C194" t="s">
        <v>63</v>
      </c>
    </row>
    <row r="195" spans="1:3" x14ac:dyDescent="0.25">
      <c r="A195" s="58">
        <v>41903</v>
      </c>
      <c r="B195" t="s">
        <v>64</v>
      </c>
      <c r="C195" t="s">
        <v>63</v>
      </c>
    </row>
    <row r="196" spans="1:3" x14ac:dyDescent="0.25">
      <c r="A196" s="58">
        <v>41909</v>
      </c>
      <c r="B196" t="s">
        <v>62</v>
      </c>
      <c r="C196" t="s">
        <v>63</v>
      </c>
    </row>
    <row r="197" spans="1:3" x14ac:dyDescent="0.25">
      <c r="A197" s="58">
        <v>41910</v>
      </c>
      <c r="B197" t="s">
        <v>64</v>
      </c>
      <c r="C197" t="s">
        <v>63</v>
      </c>
    </row>
    <row r="198" spans="1:3" x14ac:dyDescent="0.25">
      <c r="A198" s="58">
        <v>41916</v>
      </c>
      <c r="B198" t="s">
        <v>62</v>
      </c>
      <c r="C198" t="s">
        <v>63</v>
      </c>
    </row>
    <row r="199" spans="1:3" x14ac:dyDescent="0.25">
      <c r="A199" s="58">
        <v>41917</v>
      </c>
      <c r="B199" t="s">
        <v>64</v>
      </c>
      <c r="C199" t="s">
        <v>63</v>
      </c>
    </row>
    <row r="200" spans="1:3" x14ac:dyDescent="0.25">
      <c r="A200" s="58">
        <v>41923</v>
      </c>
      <c r="B200" t="s">
        <v>62</v>
      </c>
      <c r="C200" t="s">
        <v>63</v>
      </c>
    </row>
    <row r="201" spans="1:3" x14ac:dyDescent="0.25">
      <c r="A201" s="58">
        <v>41924</v>
      </c>
      <c r="B201" t="s">
        <v>64</v>
      </c>
      <c r="C201" t="s">
        <v>63</v>
      </c>
    </row>
    <row r="202" spans="1:3" x14ac:dyDescent="0.25">
      <c r="A202" s="58">
        <v>41930</v>
      </c>
      <c r="B202" t="s">
        <v>62</v>
      </c>
      <c r="C202" t="s">
        <v>63</v>
      </c>
    </row>
    <row r="203" spans="1:3" x14ac:dyDescent="0.25">
      <c r="A203" s="58">
        <v>41931</v>
      </c>
      <c r="B203" t="s">
        <v>64</v>
      </c>
      <c r="C203" t="s">
        <v>63</v>
      </c>
    </row>
    <row r="204" spans="1:3" x14ac:dyDescent="0.25">
      <c r="A204" s="58">
        <v>41937</v>
      </c>
      <c r="B204" t="s">
        <v>62</v>
      </c>
      <c r="C204" t="s">
        <v>63</v>
      </c>
    </row>
    <row r="205" spans="1:3" x14ac:dyDescent="0.25">
      <c r="A205" s="58">
        <v>41938</v>
      </c>
      <c r="B205" t="s">
        <v>64</v>
      </c>
      <c r="C205" t="s">
        <v>63</v>
      </c>
    </row>
    <row r="206" spans="1:3" x14ac:dyDescent="0.25">
      <c r="A206" s="58">
        <v>41944</v>
      </c>
      <c r="B206" t="s">
        <v>62</v>
      </c>
      <c r="C206" t="s">
        <v>63</v>
      </c>
    </row>
    <row r="207" spans="1:3" x14ac:dyDescent="0.25">
      <c r="A207" s="58">
        <v>41945</v>
      </c>
      <c r="B207" t="s">
        <v>64</v>
      </c>
      <c r="C207" t="s">
        <v>63</v>
      </c>
    </row>
    <row r="208" spans="1:3" x14ac:dyDescent="0.25">
      <c r="A208" s="58">
        <v>41951</v>
      </c>
      <c r="B208" t="s">
        <v>62</v>
      </c>
      <c r="C208" t="s">
        <v>63</v>
      </c>
    </row>
    <row r="209" spans="1:3" x14ac:dyDescent="0.25">
      <c r="A209" s="58">
        <v>41952</v>
      </c>
      <c r="B209" t="s">
        <v>64</v>
      </c>
      <c r="C209" t="s">
        <v>63</v>
      </c>
    </row>
    <row r="210" spans="1:3" x14ac:dyDescent="0.25">
      <c r="A210" s="58">
        <v>41958</v>
      </c>
      <c r="B210" t="s">
        <v>62</v>
      </c>
      <c r="C210" t="s">
        <v>63</v>
      </c>
    </row>
    <row r="211" spans="1:3" x14ac:dyDescent="0.25">
      <c r="A211" s="58">
        <v>41959</v>
      </c>
      <c r="B211" t="s">
        <v>64</v>
      </c>
      <c r="C211" t="s">
        <v>63</v>
      </c>
    </row>
    <row r="212" spans="1:3" x14ac:dyDescent="0.25">
      <c r="A212" s="58">
        <v>41965</v>
      </c>
      <c r="B212" t="s">
        <v>62</v>
      </c>
      <c r="C212" t="s">
        <v>63</v>
      </c>
    </row>
    <row r="213" spans="1:3" x14ac:dyDescent="0.25">
      <c r="A213" s="58">
        <v>41966</v>
      </c>
      <c r="B213" t="s">
        <v>64</v>
      </c>
      <c r="C213" t="s">
        <v>63</v>
      </c>
    </row>
    <row r="214" spans="1:3" x14ac:dyDescent="0.25">
      <c r="A214" s="58">
        <v>41972</v>
      </c>
      <c r="B214" t="s">
        <v>62</v>
      </c>
      <c r="C214" t="s">
        <v>63</v>
      </c>
    </row>
    <row r="215" spans="1:3" x14ac:dyDescent="0.25">
      <c r="A215" s="58">
        <v>41973</v>
      </c>
      <c r="B215" t="s">
        <v>64</v>
      </c>
      <c r="C215" t="s">
        <v>63</v>
      </c>
    </row>
    <row r="216" spans="1:3" x14ac:dyDescent="0.25">
      <c r="A216" s="58">
        <v>41979</v>
      </c>
      <c r="B216" t="s">
        <v>62</v>
      </c>
      <c r="C216" t="s">
        <v>63</v>
      </c>
    </row>
    <row r="217" spans="1:3" x14ac:dyDescent="0.25">
      <c r="A217" s="58">
        <v>41980</v>
      </c>
      <c r="B217" t="s">
        <v>64</v>
      </c>
      <c r="C217" t="s">
        <v>63</v>
      </c>
    </row>
    <row r="218" spans="1:3" x14ac:dyDescent="0.25">
      <c r="A218" s="58">
        <v>41986</v>
      </c>
      <c r="B218" t="s">
        <v>62</v>
      </c>
      <c r="C218" t="s">
        <v>63</v>
      </c>
    </row>
    <row r="219" spans="1:3" x14ac:dyDescent="0.25">
      <c r="A219" s="58">
        <v>41987</v>
      </c>
      <c r="B219" t="s">
        <v>64</v>
      </c>
      <c r="C219" t="s">
        <v>63</v>
      </c>
    </row>
    <row r="220" spans="1:3" x14ac:dyDescent="0.25">
      <c r="A220" s="58">
        <v>41993</v>
      </c>
      <c r="B220" t="s">
        <v>62</v>
      </c>
      <c r="C220" t="s">
        <v>63</v>
      </c>
    </row>
    <row r="221" spans="1:3" x14ac:dyDescent="0.25">
      <c r="A221" s="58">
        <v>41994</v>
      </c>
      <c r="B221" t="s">
        <v>64</v>
      </c>
      <c r="C221" t="s">
        <v>63</v>
      </c>
    </row>
    <row r="222" spans="1:3" x14ac:dyDescent="0.25">
      <c r="A222" s="58">
        <v>42000</v>
      </c>
      <c r="B222" t="s">
        <v>62</v>
      </c>
      <c r="C222" t="s">
        <v>63</v>
      </c>
    </row>
    <row r="223" spans="1:3" x14ac:dyDescent="0.25">
      <c r="A223" s="58">
        <v>42001</v>
      </c>
      <c r="B223" t="s">
        <v>64</v>
      </c>
      <c r="C223" t="s">
        <v>63</v>
      </c>
    </row>
    <row r="224" spans="1:3" x14ac:dyDescent="0.25">
      <c r="A224" s="58">
        <v>42005</v>
      </c>
      <c r="B224" t="s">
        <v>60</v>
      </c>
      <c r="C224" t="s">
        <v>34</v>
      </c>
    </row>
    <row r="225" spans="1:3" x14ac:dyDescent="0.25">
      <c r="A225" s="58">
        <v>42007</v>
      </c>
      <c r="B225" t="s">
        <v>62</v>
      </c>
      <c r="C225" t="s">
        <v>63</v>
      </c>
    </row>
    <row r="226" spans="1:3" x14ac:dyDescent="0.25">
      <c r="A226" s="58">
        <v>42008</v>
      </c>
      <c r="B226" t="s">
        <v>64</v>
      </c>
      <c r="C226" t="s">
        <v>63</v>
      </c>
    </row>
    <row r="227" spans="1:3" x14ac:dyDescent="0.25">
      <c r="A227" s="58">
        <v>42014</v>
      </c>
      <c r="B227" t="s">
        <v>62</v>
      </c>
      <c r="C227" t="s">
        <v>63</v>
      </c>
    </row>
    <row r="228" spans="1:3" x14ac:dyDescent="0.25">
      <c r="A228" s="58">
        <v>42015</v>
      </c>
      <c r="B228" t="s">
        <v>64</v>
      </c>
      <c r="C228" t="s">
        <v>63</v>
      </c>
    </row>
    <row r="229" spans="1:3" x14ac:dyDescent="0.25">
      <c r="A229" s="58">
        <v>42021</v>
      </c>
      <c r="B229" t="s">
        <v>62</v>
      </c>
      <c r="C229" t="s">
        <v>63</v>
      </c>
    </row>
    <row r="230" spans="1:3" x14ac:dyDescent="0.25">
      <c r="A230" s="58">
        <v>42022</v>
      </c>
      <c r="B230" t="s">
        <v>64</v>
      </c>
      <c r="C230" t="s">
        <v>63</v>
      </c>
    </row>
    <row r="231" spans="1:3" x14ac:dyDescent="0.25">
      <c r="A231" s="58">
        <v>42028</v>
      </c>
      <c r="B231" t="s">
        <v>62</v>
      </c>
      <c r="C231" t="s">
        <v>63</v>
      </c>
    </row>
    <row r="232" spans="1:3" x14ac:dyDescent="0.25">
      <c r="A232" s="58">
        <v>42029</v>
      </c>
      <c r="B232" t="s">
        <v>64</v>
      </c>
      <c r="C232" t="s">
        <v>63</v>
      </c>
    </row>
    <row r="233" spans="1:3" x14ac:dyDescent="0.25">
      <c r="A233" s="58">
        <v>42035</v>
      </c>
      <c r="B233" t="s">
        <v>62</v>
      </c>
      <c r="C233" t="s">
        <v>63</v>
      </c>
    </row>
    <row r="234" spans="1:3" x14ac:dyDescent="0.25">
      <c r="A234" s="58">
        <v>42036</v>
      </c>
      <c r="B234" t="s">
        <v>64</v>
      </c>
      <c r="C234" t="s">
        <v>63</v>
      </c>
    </row>
    <row r="235" spans="1:3" x14ac:dyDescent="0.25">
      <c r="A235" s="58">
        <v>42042</v>
      </c>
      <c r="B235" t="s">
        <v>62</v>
      </c>
      <c r="C235" t="s">
        <v>63</v>
      </c>
    </row>
    <row r="236" spans="1:3" x14ac:dyDescent="0.25">
      <c r="A236" s="58">
        <v>42043</v>
      </c>
      <c r="B236" t="s">
        <v>64</v>
      </c>
      <c r="C236" t="s">
        <v>63</v>
      </c>
    </row>
    <row r="237" spans="1:3" x14ac:dyDescent="0.25">
      <c r="A237" s="58">
        <v>42049</v>
      </c>
      <c r="B237" t="s">
        <v>62</v>
      </c>
      <c r="C237" t="s">
        <v>63</v>
      </c>
    </row>
    <row r="238" spans="1:3" x14ac:dyDescent="0.25">
      <c r="A238" s="58">
        <v>42050</v>
      </c>
      <c r="B238" t="s">
        <v>64</v>
      </c>
      <c r="C238" t="s">
        <v>63</v>
      </c>
    </row>
    <row r="239" spans="1:3" x14ac:dyDescent="0.25">
      <c r="A239" s="58">
        <v>42052</v>
      </c>
      <c r="B239" t="s">
        <v>67</v>
      </c>
      <c r="C239" t="s">
        <v>36</v>
      </c>
    </row>
    <row r="240" spans="1:3" x14ac:dyDescent="0.25">
      <c r="A240" s="58">
        <v>42056</v>
      </c>
      <c r="B240" t="s">
        <v>62</v>
      </c>
      <c r="C240" t="s">
        <v>63</v>
      </c>
    </row>
    <row r="241" spans="1:3" x14ac:dyDescent="0.25">
      <c r="A241" s="58">
        <v>42057</v>
      </c>
      <c r="B241" t="s">
        <v>64</v>
      </c>
      <c r="C241" t="s">
        <v>63</v>
      </c>
    </row>
    <row r="242" spans="1:3" x14ac:dyDescent="0.25">
      <c r="A242" s="58">
        <v>42063</v>
      </c>
      <c r="B242" t="s">
        <v>62</v>
      </c>
      <c r="C242" t="s">
        <v>63</v>
      </c>
    </row>
    <row r="243" spans="1:3" x14ac:dyDescent="0.25">
      <c r="A243" s="58">
        <v>42064</v>
      </c>
      <c r="B243" t="s">
        <v>64</v>
      </c>
      <c r="C243" t="s">
        <v>63</v>
      </c>
    </row>
    <row r="244" spans="1:3" x14ac:dyDescent="0.25">
      <c r="A244" s="58">
        <v>42070</v>
      </c>
      <c r="B244" t="s">
        <v>62</v>
      </c>
      <c r="C244" t="s">
        <v>63</v>
      </c>
    </row>
    <row r="245" spans="1:3" x14ac:dyDescent="0.25">
      <c r="A245" s="58">
        <v>42071</v>
      </c>
      <c r="B245" t="s">
        <v>64</v>
      </c>
      <c r="C245" t="s">
        <v>63</v>
      </c>
    </row>
    <row r="246" spans="1:3" x14ac:dyDescent="0.25">
      <c r="A246" s="58">
        <v>42077</v>
      </c>
      <c r="B246" t="s">
        <v>62</v>
      </c>
      <c r="C246" t="s">
        <v>63</v>
      </c>
    </row>
    <row r="247" spans="1:3" x14ac:dyDescent="0.25">
      <c r="A247" s="58">
        <v>42078</v>
      </c>
      <c r="B247" t="s">
        <v>64</v>
      </c>
      <c r="C247" t="s">
        <v>63</v>
      </c>
    </row>
    <row r="248" spans="1:3" x14ac:dyDescent="0.25">
      <c r="A248" s="58">
        <v>42084</v>
      </c>
      <c r="B248" t="s">
        <v>62</v>
      </c>
      <c r="C248" t="s">
        <v>63</v>
      </c>
    </row>
    <row r="249" spans="1:3" x14ac:dyDescent="0.25">
      <c r="A249" s="58">
        <v>42085</v>
      </c>
      <c r="B249" t="s">
        <v>64</v>
      </c>
      <c r="C249" t="s">
        <v>63</v>
      </c>
    </row>
    <row r="250" spans="1:3" x14ac:dyDescent="0.25">
      <c r="A250" s="58">
        <v>42091</v>
      </c>
      <c r="B250" t="s">
        <v>62</v>
      </c>
      <c r="C250" t="s">
        <v>63</v>
      </c>
    </row>
    <row r="251" spans="1:3" x14ac:dyDescent="0.25">
      <c r="A251" s="58">
        <v>42092</v>
      </c>
      <c r="B251" t="s">
        <v>64</v>
      </c>
      <c r="C251" t="s">
        <v>63</v>
      </c>
    </row>
    <row r="252" spans="1:3" x14ac:dyDescent="0.25">
      <c r="A252" s="58">
        <v>42097</v>
      </c>
      <c r="B252" t="s">
        <v>56</v>
      </c>
      <c r="C252" t="s">
        <v>38</v>
      </c>
    </row>
    <row r="253" spans="1:3" x14ac:dyDescent="0.25">
      <c r="A253" s="58">
        <v>42098</v>
      </c>
      <c r="B253" t="s">
        <v>62</v>
      </c>
      <c r="C253" t="s">
        <v>63</v>
      </c>
    </row>
    <row r="254" spans="1:3" x14ac:dyDescent="0.25">
      <c r="A254" s="58">
        <v>42099</v>
      </c>
      <c r="B254" t="s">
        <v>64</v>
      </c>
      <c r="C254" t="s">
        <v>63</v>
      </c>
    </row>
    <row r="255" spans="1:3" x14ac:dyDescent="0.25">
      <c r="A255" s="58">
        <v>42105</v>
      </c>
      <c r="B255" t="s">
        <v>62</v>
      </c>
      <c r="C255" t="s">
        <v>63</v>
      </c>
    </row>
    <row r="256" spans="1:3" x14ac:dyDescent="0.25">
      <c r="A256" s="58">
        <v>42106</v>
      </c>
      <c r="B256" t="s">
        <v>64</v>
      </c>
      <c r="C256" t="s">
        <v>63</v>
      </c>
    </row>
    <row r="257" spans="1:3" x14ac:dyDescent="0.25">
      <c r="A257" s="58">
        <v>42112</v>
      </c>
      <c r="B257" t="s">
        <v>62</v>
      </c>
      <c r="C257" t="s">
        <v>63</v>
      </c>
    </row>
    <row r="258" spans="1:3" x14ac:dyDescent="0.25">
      <c r="A258" s="58">
        <v>42113</v>
      </c>
      <c r="B258" t="s">
        <v>64</v>
      </c>
      <c r="C258" t="s">
        <v>63</v>
      </c>
    </row>
    <row r="259" spans="1:3" x14ac:dyDescent="0.25">
      <c r="A259" s="58">
        <v>42115</v>
      </c>
      <c r="B259" t="s">
        <v>67</v>
      </c>
      <c r="C259" t="s">
        <v>40</v>
      </c>
    </row>
    <row r="260" spans="1:3" x14ac:dyDescent="0.25">
      <c r="A260" s="58">
        <v>42119</v>
      </c>
      <c r="B260" t="s">
        <v>62</v>
      </c>
      <c r="C260" t="s">
        <v>63</v>
      </c>
    </row>
    <row r="261" spans="1:3" x14ac:dyDescent="0.25">
      <c r="A261" s="58">
        <v>42120</v>
      </c>
      <c r="B261" t="s">
        <v>64</v>
      </c>
      <c r="C261" t="s">
        <v>63</v>
      </c>
    </row>
    <row r="262" spans="1:3" x14ac:dyDescent="0.25">
      <c r="A262" s="58">
        <v>42125</v>
      </c>
      <c r="B262" t="s">
        <v>56</v>
      </c>
      <c r="C262" t="s">
        <v>66</v>
      </c>
    </row>
    <row r="263" spans="1:3" x14ac:dyDescent="0.25">
      <c r="A263" s="58">
        <v>42126</v>
      </c>
      <c r="B263" t="s">
        <v>62</v>
      </c>
      <c r="C263" t="s">
        <v>63</v>
      </c>
    </row>
    <row r="264" spans="1:3" x14ac:dyDescent="0.25">
      <c r="A264" s="58">
        <v>42127</v>
      </c>
      <c r="B264" t="s">
        <v>64</v>
      </c>
      <c r="C264" t="s">
        <v>63</v>
      </c>
    </row>
    <row r="265" spans="1:3" x14ac:dyDescent="0.25">
      <c r="A265" s="58">
        <v>42133</v>
      </c>
      <c r="B265" t="s">
        <v>62</v>
      </c>
      <c r="C265" t="s">
        <v>63</v>
      </c>
    </row>
    <row r="266" spans="1:3" x14ac:dyDescent="0.25">
      <c r="A266" s="58">
        <v>42134</v>
      </c>
      <c r="B266" t="s">
        <v>64</v>
      </c>
      <c r="C266" t="s">
        <v>63</v>
      </c>
    </row>
    <row r="267" spans="1:3" x14ac:dyDescent="0.25">
      <c r="A267" s="58">
        <v>42140</v>
      </c>
      <c r="B267" t="s">
        <v>62</v>
      </c>
      <c r="C267" t="s">
        <v>63</v>
      </c>
    </row>
    <row r="268" spans="1:3" x14ac:dyDescent="0.25">
      <c r="A268" s="58">
        <v>42141</v>
      </c>
      <c r="B268" t="s">
        <v>64</v>
      </c>
      <c r="C268" t="s">
        <v>63</v>
      </c>
    </row>
    <row r="269" spans="1:3" x14ac:dyDescent="0.25">
      <c r="A269" s="58">
        <v>42147</v>
      </c>
      <c r="B269" t="s">
        <v>62</v>
      </c>
      <c r="C269" t="s">
        <v>63</v>
      </c>
    </row>
    <row r="270" spans="1:3" x14ac:dyDescent="0.25">
      <c r="A270" s="58">
        <v>42148</v>
      </c>
      <c r="B270" t="s">
        <v>64</v>
      </c>
      <c r="C270" t="s">
        <v>63</v>
      </c>
    </row>
    <row r="271" spans="1:3" x14ac:dyDescent="0.25">
      <c r="A271" s="58">
        <v>42154</v>
      </c>
      <c r="B271" t="s">
        <v>62</v>
      </c>
      <c r="C271" t="s">
        <v>63</v>
      </c>
    </row>
    <row r="272" spans="1:3" x14ac:dyDescent="0.25">
      <c r="A272" s="58">
        <v>42155</v>
      </c>
      <c r="B272" t="s">
        <v>64</v>
      </c>
      <c r="C272" t="s">
        <v>63</v>
      </c>
    </row>
    <row r="273" spans="1:3" x14ac:dyDescent="0.25">
      <c r="A273" s="58">
        <v>42159</v>
      </c>
      <c r="B273" t="s">
        <v>60</v>
      </c>
      <c r="C273" t="s">
        <v>44</v>
      </c>
    </row>
    <row r="274" spans="1:3" x14ac:dyDescent="0.25">
      <c r="A274" s="58">
        <v>42161</v>
      </c>
      <c r="B274" t="s">
        <v>62</v>
      </c>
      <c r="C274" t="s">
        <v>63</v>
      </c>
    </row>
    <row r="275" spans="1:3" x14ac:dyDescent="0.25">
      <c r="A275" s="58">
        <v>42162</v>
      </c>
      <c r="B275" t="s">
        <v>64</v>
      </c>
      <c r="C275" t="s">
        <v>63</v>
      </c>
    </row>
    <row r="276" spans="1:3" x14ac:dyDescent="0.25">
      <c r="A276" s="58">
        <v>42168</v>
      </c>
      <c r="B276" t="s">
        <v>62</v>
      </c>
      <c r="C276" t="s">
        <v>63</v>
      </c>
    </row>
    <row r="277" spans="1:3" x14ac:dyDescent="0.25">
      <c r="A277" s="58">
        <v>42169</v>
      </c>
      <c r="B277" t="s">
        <v>64</v>
      </c>
      <c r="C277" t="s">
        <v>63</v>
      </c>
    </row>
    <row r="278" spans="1:3" x14ac:dyDescent="0.25">
      <c r="A278" s="58">
        <v>42175</v>
      </c>
      <c r="B278" t="s">
        <v>62</v>
      </c>
      <c r="C278" t="s">
        <v>63</v>
      </c>
    </row>
    <row r="279" spans="1:3" x14ac:dyDescent="0.25">
      <c r="A279" s="58">
        <v>42176</v>
      </c>
      <c r="B279" t="s">
        <v>64</v>
      </c>
      <c r="C279" t="s">
        <v>63</v>
      </c>
    </row>
    <row r="280" spans="1:3" x14ac:dyDescent="0.25">
      <c r="A280" s="58">
        <v>42182</v>
      </c>
      <c r="B280" t="s">
        <v>62</v>
      </c>
      <c r="C280" t="s">
        <v>63</v>
      </c>
    </row>
    <row r="281" spans="1:3" x14ac:dyDescent="0.25">
      <c r="A281" s="58">
        <v>42183</v>
      </c>
      <c r="B281" t="s">
        <v>64</v>
      </c>
      <c r="C281" t="s">
        <v>63</v>
      </c>
    </row>
    <row r="282" spans="1:3" x14ac:dyDescent="0.25">
      <c r="A282" s="58">
        <v>42189</v>
      </c>
      <c r="B282" t="s">
        <v>62</v>
      </c>
      <c r="C282" t="s">
        <v>63</v>
      </c>
    </row>
    <row r="283" spans="1:3" x14ac:dyDescent="0.25">
      <c r="A283" s="58">
        <v>42190</v>
      </c>
      <c r="B283" t="s">
        <v>64</v>
      </c>
      <c r="C283" t="s">
        <v>63</v>
      </c>
    </row>
    <row r="284" spans="1:3" x14ac:dyDescent="0.25">
      <c r="A284" s="58">
        <v>42194</v>
      </c>
      <c r="B284" t="s">
        <v>60</v>
      </c>
      <c r="C284" t="s">
        <v>65</v>
      </c>
    </row>
    <row r="285" spans="1:3" x14ac:dyDescent="0.25">
      <c r="A285" s="58">
        <v>42196</v>
      </c>
      <c r="B285" t="s">
        <v>62</v>
      </c>
      <c r="C285" t="s">
        <v>63</v>
      </c>
    </row>
    <row r="286" spans="1:3" x14ac:dyDescent="0.25">
      <c r="A286" s="58">
        <v>42197</v>
      </c>
      <c r="B286" t="s">
        <v>64</v>
      </c>
      <c r="C286" t="s">
        <v>63</v>
      </c>
    </row>
    <row r="287" spans="1:3" x14ac:dyDescent="0.25">
      <c r="A287" s="58">
        <v>42203</v>
      </c>
      <c r="B287" t="s">
        <v>62</v>
      </c>
      <c r="C287" t="s">
        <v>63</v>
      </c>
    </row>
    <row r="288" spans="1:3" x14ac:dyDescent="0.25">
      <c r="A288" s="58">
        <v>42204</v>
      </c>
      <c r="B288" t="s">
        <v>64</v>
      </c>
      <c r="C288" t="s">
        <v>63</v>
      </c>
    </row>
    <row r="289" spans="1:5" x14ac:dyDescent="0.25">
      <c r="A289" s="58">
        <v>42210</v>
      </c>
      <c r="B289" t="s">
        <v>62</v>
      </c>
      <c r="C289" t="s">
        <v>63</v>
      </c>
    </row>
    <row r="290" spans="1:5" x14ac:dyDescent="0.25">
      <c r="A290" s="58">
        <v>42211</v>
      </c>
      <c r="B290" t="s">
        <v>64</v>
      </c>
      <c r="C290" t="s">
        <v>63</v>
      </c>
    </row>
    <row r="291" spans="1:5" x14ac:dyDescent="0.25">
      <c r="A291" s="58">
        <v>42217</v>
      </c>
      <c r="B291" t="s">
        <v>62</v>
      </c>
      <c r="C291" t="s">
        <v>63</v>
      </c>
    </row>
    <row r="292" spans="1:5" x14ac:dyDescent="0.25">
      <c r="A292" s="58">
        <v>42218</v>
      </c>
      <c r="B292" t="s">
        <v>64</v>
      </c>
      <c r="C292" t="s">
        <v>63</v>
      </c>
    </row>
    <row r="293" spans="1:5" x14ac:dyDescent="0.25">
      <c r="A293" s="58">
        <v>42224</v>
      </c>
      <c r="B293" t="s">
        <v>62</v>
      </c>
      <c r="C293" t="s">
        <v>63</v>
      </c>
    </row>
    <row r="294" spans="1:5" x14ac:dyDescent="0.25">
      <c r="A294" s="58">
        <v>42225</v>
      </c>
      <c r="B294" t="s">
        <v>64</v>
      </c>
      <c r="C294" t="s">
        <v>63</v>
      </c>
    </row>
    <row r="295" spans="1:5" x14ac:dyDescent="0.25">
      <c r="A295" s="58">
        <v>42231</v>
      </c>
      <c r="B295" t="s">
        <v>62</v>
      </c>
      <c r="C295" t="s">
        <v>63</v>
      </c>
      <c r="E295" s="58"/>
    </row>
    <row r="296" spans="1:5" x14ac:dyDescent="0.25">
      <c r="A296" s="58">
        <v>42232</v>
      </c>
      <c r="B296" t="s">
        <v>64</v>
      </c>
      <c r="C296" t="s">
        <v>63</v>
      </c>
      <c r="E296" s="58"/>
    </row>
    <row r="297" spans="1:5" x14ac:dyDescent="0.25">
      <c r="A297" s="58">
        <v>42238</v>
      </c>
      <c r="B297" t="s">
        <v>62</v>
      </c>
      <c r="C297" t="s">
        <v>63</v>
      </c>
      <c r="E297" s="58"/>
    </row>
    <row r="298" spans="1:5" x14ac:dyDescent="0.25">
      <c r="A298" s="58">
        <v>42239</v>
      </c>
      <c r="B298" t="s">
        <v>64</v>
      </c>
      <c r="C298" t="s">
        <v>63</v>
      </c>
      <c r="E298" s="58"/>
    </row>
    <row r="299" spans="1:5" x14ac:dyDescent="0.25">
      <c r="A299" s="58">
        <v>42245</v>
      </c>
      <c r="B299" t="s">
        <v>62</v>
      </c>
      <c r="C299" t="s">
        <v>63</v>
      </c>
      <c r="E299" s="58"/>
    </row>
    <row r="300" spans="1:5" x14ac:dyDescent="0.25">
      <c r="A300" s="58">
        <v>42246</v>
      </c>
      <c r="B300" t="s">
        <v>64</v>
      </c>
      <c r="C300" t="s">
        <v>63</v>
      </c>
      <c r="E300" s="58"/>
    </row>
    <row r="301" spans="1:5" x14ac:dyDescent="0.25">
      <c r="A301" s="58">
        <v>42252</v>
      </c>
      <c r="B301" t="s">
        <v>62</v>
      </c>
      <c r="C301" t="s">
        <v>63</v>
      </c>
      <c r="E301" s="58"/>
    </row>
    <row r="302" spans="1:5" x14ac:dyDescent="0.25">
      <c r="A302" s="58">
        <v>42253</v>
      </c>
      <c r="B302" t="s">
        <v>64</v>
      </c>
      <c r="C302" t="s">
        <v>63</v>
      </c>
      <c r="E302" s="58"/>
    </row>
    <row r="303" spans="1:5" x14ac:dyDescent="0.25">
      <c r="A303" s="58">
        <v>42254</v>
      </c>
      <c r="B303" t="s">
        <v>55</v>
      </c>
      <c r="C303" t="s">
        <v>45</v>
      </c>
      <c r="E303" s="58"/>
    </row>
    <row r="304" spans="1:5" x14ac:dyDescent="0.25">
      <c r="A304" s="58">
        <v>42259</v>
      </c>
      <c r="B304" t="s">
        <v>62</v>
      </c>
      <c r="C304" t="s">
        <v>63</v>
      </c>
      <c r="E304" s="58"/>
    </row>
    <row r="305" spans="1:5" x14ac:dyDescent="0.25">
      <c r="A305" s="58">
        <v>42260</v>
      </c>
      <c r="B305" t="s">
        <v>64</v>
      </c>
      <c r="C305" t="s">
        <v>63</v>
      </c>
      <c r="E305" s="58"/>
    </row>
    <row r="306" spans="1:5" x14ac:dyDescent="0.25">
      <c r="A306" s="58">
        <v>42266</v>
      </c>
      <c r="B306" t="s">
        <v>62</v>
      </c>
      <c r="C306" t="s">
        <v>63</v>
      </c>
      <c r="E306" s="58"/>
    </row>
    <row r="307" spans="1:5" x14ac:dyDescent="0.25">
      <c r="A307" s="58">
        <v>42267</v>
      </c>
      <c r="B307" t="s">
        <v>64</v>
      </c>
      <c r="C307" t="s">
        <v>63</v>
      </c>
      <c r="E307" s="58"/>
    </row>
    <row r="308" spans="1:5" x14ac:dyDescent="0.25">
      <c r="A308" s="58">
        <v>42273</v>
      </c>
      <c r="B308" t="s">
        <v>62</v>
      </c>
      <c r="C308" t="s">
        <v>63</v>
      </c>
      <c r="E308" s="58"/>
    </row>
    <row r="309" spans="1:5" x14ac:dyDescent="0.25">
      <c r="A309" s="58">
        <v>42274</v>
      </c>
      <c r="B309" t="s">
        <v>64</v>
      </c>
      <c r="C309" t="s">
        <v>63</v>
      </c>
      <c r="E309" s="58"/>
    </row>
    <row r="310" spans="1:5" x14ac:dyDescent="0.25">
      <c r="A310" s="58">
        <v>42280</v>
      </c>
      <c r="B310" t="s">
        <v>62</v>
      </c>
      <c r="C310" t="s">
        <v>63</v>
      </c>
      <c r="E310" s="58"/>
    </row>
    <row r="311" spans="1:5" x14ac:dyDescent="0.25">
      <c r="A311" s="58">
        <v>42281</v>
      </c>
      <c r="B311" t="s">
        <v>64</v>
      </c>
      <c r="C311" t="s">
        <v>63</v>
      </c>
      <c r="E311" s="58"/>
    </row>
    <row r="312" spans="1:5" x14ac:dyDescent="0.25">
      <c r="A312" s="58">
        <v>42287</v>
      </c>
      <c r="B312" t="s">
        <v>62</v>
      </c>
      <c r="C312" t="s">
        <v>63</v>
      </c>
      <c r="E312" s="58"/>
    </row>
    <row r="313" spans="1:5" x14ac:dyDescent="0.25">
      <c r="A313" s="58">
        <v>42288</v>
      </c>
      <c r="B313" t="s">
        <v>64</v>
      </c>
      <c r="C313" t="s">
        <v>63</v>
      </c>
      <c r="E313" s="58"/>
    </row>
    <row r="314" spans="1:5" x14ac:dyDescent="0.25">
      <c r="A314" s="58">
        <v>42289</v>
      </c>
      <c r="B314" t="s">
        <v>55</v>
      </c>
      <c r="C314" t="s">
        <v>61</v>
      </c>
      <c r="E314" s="58"/>
    </row>
    <row r="315" spans="1:5" x14ac:dyDescent="0.25">
      <c r="A315" s="58">
        <v>42294</v>
      </c>
      <c r="B315" t="s">
        <v>62</v>
      </c>
      <c r="C315" t="s">
        <v>63</v>
      </c>
      <c r="E315" s="58"/>
    </row>
    <row r="316" spans="1:5" x14ac:dyDescent="0.25">
      <c r="A316" s="58">
        <v>42295</v>
      </c>
      <c r="B316" t="s">
        <v>64</v>
      </c>
      <c r="C316" t="s">
        <v>63</v>
      </c>
      <c r="E316" s="58"/>
    </row>
    <row r="317" spans="1:5" x14ac:dyDescent="0.25">
      <c r="A317" s="58">
        <v>42301</v>
      </c>
      <c r="B317" t="s">
        <v>62</v>
      </c>
      <c r="C317" t="s">
        <v>63</v>
      </c>
      <c r="E317" s="58"/>
    </row>
    <row r="318" spans="1:5" x14ac:dyDescent="0.25">
      <c r="A318" s="58">
        <v>42302</v>
      </c>
      <c r="B318" t="s">
        <v>64</v>
      </c>
      <c r="C318" t="s">
        <v>63</v>
      </c>
      <c r="E318" s="58"/>
    </row>
    <row r="319" spans="1:5" x14ac:dyDescent="0.25">
      <c r="A319" s="58">
        <v>42308</v>
      </c>
      <c r="B319" t="s">
        <v>62</v>
      </c>
      <c r="C319" t="s">
        <v>63</v>
      </c>
      <c r="E319" s="58"/>
    </row>
    <row r="320" spans="1:5" x14ac:dyDescent="0.25">
      <c r="A320" s="58">
        <v>42309</v>
      </c>
      <c r="B320" t="s">
        <v>64</v>
      </c>
      <c r="C320" t="s">
        <v>63</v>
      </c>
      <c r="E320" s="58"/>
    </row>
    <row r="321" spans="1:5" x14ac:dyDescent="0.25">
      <c r="A321" s="58">
        <v>42310</v>
      </c>
      <c r="B321" t="s">
        <v>55</v>
      </c>
      <c r="C321" t="s">
        <v>47</v>
      </c>
      <c r="E321" s="58"/>
    </row>
    <row r="322" spans="1:5" x14ac:dyDescent="0.25">
      <c r="A322" s="58">
        <v>42315</v>
      </c>
      <c r="B322" t="s">
        <v>62</v>
      </c>
      <c r="C322" t="s">
        <v>63</v>
      </c>
      <c r="E322" s="58"/>
    </row>
    <row r="323" spans="1:5" x14ac:dyDescent="0.25">
      <c r="A323" s="58">
        <v>42316</v>
      </c>
      <c r="B323" t="s">
        <v>64</v>
      </c>
      <c r="C323" t="s">
        <v>63</v>
      </c>
      <c r="E323" s="58"/>
    </row>
    <row r="324" spans="1:5" x14ac:dyDescent="0.25">
      <c r="A324" s="58">
        <v>42322</v>
      </c>
      <c r="B324" t="s">
        <v>62</v>
      </c>
      <c r="C324" t="s">
        <v>63</v>
      </c>
      <c r="E324" s="58"/>
    </row>
    <row r="325" spans="1:5" x14ac:dyDescent="0.25">
      <c r="A325" s="58">
        <v>42323</v>
      </c>
      <c r="B325" t="s">
        <v>64</v>
      </c>
      <c r="C325" t="s">
        <v>48</v>
      </c>
      <c r="E325" s="58"/>
    </row>
    <row r="326" spans="1:5" x14ac:dyDescent="0.25">
      <c r="A326" s="58">
        <v>42328</v>
      </c>
      <c r="B326" t="s">
        <v>56</v>
      </c>
      <c r="C326" t="s">
        <v>58</v>
      </c>
      <c r="E326" s="58"/>
    </row>
    <row r="327" spans="1:5" x14ac:dyDescent="0.25">
      <c r="A327" s="58">
        <v>42329</v>
      </c>
      <c r="B327" t="s">
        <v>62</v>
      </c>
      <c r="C327" t="s">
        <v>63</v>
      </c>
      <c r="E327" s="58"/>
    </row>
    <row r="328" spans="1:5" x14ac:dyDescent="0.25">
      <c r="A328" s="58">
        <v>42330</v>
      </c>
      <c r="B328" t="s">
        <v>64</v>
      </c>
      <c r="C328" t="s">
        <v>63</v>
      </c>
      <c r="E328" s="58"/>
    </row>
    <row r="329" spans="1:5" x14ac:dyDescent="0.25">
      <c r="A329" s="58">
        <v>42336</v>
      </c>
      <c r="B329" t="s">
        <v>62</v>
      </c>
      <c r="C329" t="s">
        <v>63</v>
      </c>
      <c r="E329" s="58"/>
    </row>
    <row r="330" spans="1:5" x14ac:dyDescent="0.25">
      <c r="A330" s="58">
        <v>42337</v>
      </c>
      <c r="B330" t="s">
        <v>64</v>
      </c>
      <c r="C330" t="s">
        <v>63</v>
      </c>
      <c r="E330" s="58"/>
    </row>
    <row r="331" spans="1:5" x14ac:dyDescent="0.25">
      <c r="A331" s="58">
        <v>42343</v>
      </c>
      <c r="B331" t="s">
        <v>62</v>
      </c>
      <c r="C331" t="s">
        <v>63</v>
      </c>
      <c r="E331" s="58"/>
    </row>
    <row r="332" spans="1:5" x14ac:dyDescent="0.25">
      <c r="A332" s="58">
        <v>42344</v>
      </c>
      <c r="B332" t="s">
        <v>64</v>
      </c>
      <c r="C332" t="s">
        <v>63</v>
      </c>
      <c r="E332" s="58"/>
    </row>
    <row r="333" spans="1:5" x14ac:dyDescent="0.25">
      <c r="A333" s="58">
        <v>42346</v>
      </c>
      <c r="B333" t="s">
        <v>67</v>
      </c>
      <c r="C333" t="s">
        <v>57</v>
      </c>
      <c r="E333" s="58"/>
    </row>
    <row r="334" spans="1:5" x14ac:dyDescent="0.25">
      <c r="A334" s="58">
        <v>42350</v>
      </c>
      <c r="B334" t="s">
        <v>62</v>
      </c>
      <c r="C334" t="s">
        <v>63</v>
      </c>
      <c r="E334" s="58"/>
    </row>
    <row r="335" spans="1:5" x14ac:dyDescent="0.25">
      <c r="A335" s="58">
        <v>42351</v>
      </c>
      <c r="B335" t="s">
        <v>64</v>
      </c>
      <c r="C335" t="s">
        <v>63</v>
      </c>
      <c r="E335" s="58"/>
    </row>
    <row r="336" spans="1:5" x14ac:dyDescent="0.25">
      <c r="A336" s="58">
        <v>42357</v>
      </c>
      <c r="B336" t="s">
        <v>62</v>
      </c>
      <c r="C336" t="s">
        <v>63</v>
      </c>
      <c r="E336" s="58"/>
    </row>
    <row r="337" spans="1:5" x14ac:dyDescent="0.25">
      <c r="A337" s="58">
        <v>42358</v>
      </c>
      <c r="B337" t="s">
        <v>64</v>
      </c>
      <c r="C337" t="s">
        <v>63</v>
      </c>
      <c r="E337" s="58"/>
    </row>
    <row r="338" spans="1:5" x14ac:dyDescent="0.25">
      <c r="A338" s="58">
        <v>42363</v>
      </c>
      <c r="B338" t="s">
        <v>56</v>
      </c>
      <c r="C338" t="s">
        <v>49</v>
      </c>
      <c r="E338" s="58"/>
    </row>
    <row r="339" spans="1:5" x14ac:dyDescent="0.25">
      <c r="A339" s="58">
        <v>42364</v>
      </c>
      <c r="B339" t="s">
        <v>62</v>
      </c>
      <c r="C339" t="s">
        <v>63</v>
      </c>
      <c r="E339" s="58"/>
    </row>
    <row r="340" spans="1:5" x14ac:dyDescent="0.25">
      <c r="A340" s="58">
        <v>42365</v>
      </c>
      <c r="B340" t="s">
        <v>64</v>
      </c>
      <c r="C340" t="s">
        <v>63</v>
      </c>
      <c r="E340" s="58"/>
    </row>
    <row r="341" spans="1:5" x14ac:dyDescent="0.25">
      <c r="A341" s="58">
        <v>42370</v>
      </c>
      <c r="B341" t="s">
        <v>56</v>
      </c>
      <c r="C341" t="s">
        <v>34</v>
      </c>
      <c r="E341" s="58"/>
    </row>
    <row r="342" spans="1:5" x14ac:dyDescent="0.25">
      <c r="A342" s="58">
        <v>42371</v>
      </c>
      <c r="B342" t="s">
        <v>62</v>
      </c>
      <c r="C342" t="s">
        <v>63</v>
      </c>
      <c r="E342" s="58"/>
    </row>
    <row r="343" spans="1:5" x14ac:dyDescent="0.25">
      <c r="A343" s="58">
        <v>42372</v>
      </c>
      <c r="B343" t="s">
        <v>64</v>
      </c>
      <c r="C343" t="s">
        <v>63</v>
      </c>
      <c r="E343" s="58"/>
    </row>
    <row r="344" spans="1:5" x14ac:dyDescent="0.25">
      <c r="A344" s="58">
        <v>42378</v>
      </c>
      <c r="B344" t="s">
        <v>62</v>
      </c>
      <c r="C344" t="s">
        <v>63</v>
      </c>
      <c r="E344" s="58"/>
    </row>
    <row r="345" spans="1:5" x14ac:dyDescent="0.25">
      <c r="A345" s="58">
        <v>42379</v>
      </c>
      <c r="B345" t="s">
        <v>64</v>
      </c>
      <c r="C345" t="s">
        <v>63</v>
      </c>
      <c r="E345" s="58"/>
    </row>
    <row r="346" spans="1:5" x14ac:dyDescent="0.25">
      <c r="A346" s="58">
        <v>42385</v>
      </c>
      <c r="B346" t="s">
        <v>62</v>
      </c>
      <c r="C346" t="s">
        <v>63</v>
      </c>
      <c r="E346" s="58"/>
    </row>
    <row r="347" spans="1:5" x14ac:dyDescent="0.25">
      <c r="A347" s="58">
        <v>42386</v>
      </c>
      <c r="B347" t="s">
        <v>64</v>
      </c>
      <c r="C347" t="s">
        <v>63</v>
      </c>
      <c r="E347" s="58"/>
    </row>
    <row r="348" spans="1:5" x14ac:dyDescent="0.25">
      <c r="A348" s="58">
        <v>42392</v>
      </c>
      <c r="B348" t="s">
        <v>62</v>
      </c>
      <c r="C348" t="s">
        <v>63</v>
      </c>
      <c r="E348" s="58"/>
    </row>
    <row r="349" spans="1:5" x14ac:dyDescent="0.25">
      <c r="A349" s="58">
        <v>42393</v>
      </c>
      <c r="B349" t="s">
        <v>64</v>
      </c>
      <c r="C349" t="s">
        <v>63</v>
      </c>
      <c r="E349" s="58"/>
    </row>
    <row r="350" spans="1:5" x14ac:dyDescent="0.25">
      <c r="A350" s="58">
        <v>42399</v>
      </c>
      <c r="B350" t="s">
        <v>62</v>
      </c>
      <c r="C350" t="s">
        <v>63</v>
      </c>
      <c r="E350" s="58"/>
    </row>
    <row r="351" spans="1:5" x14ac:dyDescent="0.25">
      <c r="A351" s="58">
        <v>42400</v>
      </c>
      <c r="B351" t="s">
        <v>64</v>
      </c>
      <c r="C351" t="s">
        <v>63</v>
      </c>
      <c r="E351" s="58"/>
    </row>
    <row r="352" spans="1:5" x14ac:dyDescent="0.25">
      <c r="A352" s="58">
        <v>42406</v>
      </c>
      <c r="B352" t="s">
        <v>62</v>
      </c>
      <c r="C352" t="s">
        <v>63</v>
      </c>
      <c r="E352" s="58"/>
    </row>
    <row r="353" spans="1:5" x14ac:dyDescent="0.25">
      <c r="A353" s="58">
        <v>42407</v>
      </c>
      <c r="B353" t="s">
        <v>64</v>
      </c>
      <c r="C353" t="s">
        <v>63</v>
      </c>
      <c r="E353" s="58"/>
    </row>
    <row r="354" spans="1:5" x14ac:dyDescent="0.25">
      <c r="A354" s="58">
        <v>42409</v>
      </c>
      <c r="B354" t="s">
        <v>67</v>
      </c>
      <c r="C354" t="s">
        <v>36</v>
      </c>
      <c r="E354" s="58"/>
    </row>
    <row r="355" spans="1:5" x14ac:dyDescent="0.25">
      <c r="A355" s="58">
        <v>42413</v>
      </c>
      <c r="B355" t="s">
        <v>62</v>
      </c>
      <c r="C355" t="s">
        <v>63</v>
      </c>
      <c r="E355" s="58"/>
    </row>
    <row r="356" spans="1:5" x14ac:dyDescent="0.25">
      <c r="A356" s="58">
        <v>42414</v>
      </c>
      <c r="B356" t="s">
        <v>64</v>
      </c>
      <c r="C356" t="s">
        <v>63</v>
      </c>
      <c r="E356" s="58"/>
    </row>
    <row r="357" spans="1:5" x14ac:dyDescent="0.25">
      <c r="A357" s="58">
        <v>42420</v>
      </c>
      <c r="B357" t="s">
        <v>62</v>
      </c>
      <c r="C357" t="s">
        <v>63</v>
      </c>
      <c r="E357" s="58"/>
    </row>
    <row r="358" spans="1:5" x14ac:dyDescent="0.25">
      <c r="A358" s="58">
        <v>42421</v>
      </c>
      <c r="B358" t="s">
        <v>64</v>
      </c>
      <c r="C358" t="s">
        <v>63</v>
      </c>
      <c r="E358" s="58"/>
    </row>
    <row r="359" spans="1:5" x14ac:dyDescent="0.25">
      <c r="A359" s="58">
        <v>42427</v>
      </c>
      <c r="B359" t="s">
        <v>62</v>
      </c>
      <c r="C359" t="s">
        <v>63</v>
      </c>
      <c r="E359" s="58"/>
    </row>
    <row r="360" spans="1:5" x14ac:dyDescent="0.25">
      <c r="A360" s="58">
        <v>42428</v>
      </c>
      <c r="B360" t="s">
        <v>64</v>
      </c>
      <c r="C360" t="s">
        <v>63</v>
      </c>
      <c r="E360" s="58"/>
    </row>
    <row r="361" spans="1:5" x14ac:dyDescent="0.25">
      <c r="A361" s="58">
        <v>42434</v>
      </c>
      <c r="B361" t="s">
        <v>62</v>
      </c>
      <c r="C361" t="s">
        <v>63</v>
      </c>
      <c r="E361" s="58"/>
    </row>
    <row r="362" spans="1:5" x14ac:dyDescent="0.25">
      <c r="A362" s="58">
        <v>42435</v>
      </c>
      <c r="B362" t="s">
        <v>64</v>
      </c>
      <c r="C362" t="s">
        <v>63</v>
      </c>
      <c r="E362" s="58"/>
    </row>
    <row r="363" spans="1:5" x14ac:dyDescent="0.25">
      <c r="A363" s="58">
        <v>42441</v>
      </c>
      <c r="B363" t="s">
        <v>62</v>
      </c>
      <c r="C363" t="s">
        <v>63</v>
      </c>
      <c r="E363" s="58"/>
    </row>
    <row r="364" spans="1:5" x14ac:dyDescent="0.25">
      <c r="A364" s="58">
        <v>42442</v>
      </c>
      <c r="B364" t="s">
        <v>64</v>
      </c>
      <c r="C364" t="s">
        <v>63</v>
      </c>
      <c r="E364" s="58"/>
    </row>
    <row r="365" spans="1:5" x14ac:dyDescent="0.25">
      <c r="A365" s="58">
        <v>42448</v>
      </c>
      <c r="B365" t="s">
        <v>62</v>
      </c>
      <c r="C365" t="s">
        <v>63</v>
      </c>
      <c r="E365" s="58"/>
    </row>
    <row r="366" spans="1:5" x14ac:dyDescent="0.25">
      <c r="A366" s="58">
        <v>42449</v>
      </c>
      <c r="B366" t="s">
        <v>64</v>
      </c>
      <c r="C366" t="s">
        <v>63</v>
      </c>
      <c r="E366" s="58"/>
    </row>
    <row r="367" spans="1:5" x14ac:dyDescent="0.25">
      <c r="A367" s="58">
        <v>42454</v>
      </c>
      <c r="B367" t="s">
        <v>56</v>
      </c>
      <c r="C367" t="s">
        <v>38</v>
      </c>
      <c r="E367" s="58"/>
    </row>
    <row r="368" spans="1:5" x14ac:dyDescent="0.25">
      <c r="A368" s="58">
        <v>42455</v>
      </c>
      <c r="B368" t="s">
        <v>62</v>
      </c>
      <c r="C368" t="s">
        <v>63</v>
      </c>
      <c r="E368" s="58"/>
    </row>
    <row r="369" spans="1:5" x14ac:dyDescent="0.25">
      <c r="A369" s="58">
        <v>42456</v>
      </c>
      <c r="B369" t="s">
        <v>64</v>
      </c>
      <c r="C369" t="s">
        <v>63</v>
      </c>
      <c r="E369" s="58"/>
    </row>
    <row r="370" spans="1:5" x14ac:dyDescent="0.25">
      <c r="A370" s="58">
        <v>42462</v>
      </c>
      <c r="B370" t="s">
        <v>62</v>
      </c>
      <c r="C370" t="s">
        <v>63</v>
      </c>
      <c r="E370" s="58"/>
    </row>
    <row r="371" spans="1:5" x14ac:dyDescent="0.25">
      <c r="A371" s="58">
        <v>42463</v>
      </c>
      <c r="B371" t="s">
        <v>64</v>
      </c>
      <c r="C371" t="s">
        <v>63</v>
      </c>
      <c r="E371" s="58"/>
    </row>
    <row r="372" spans="1:5" x14ac:dyDescent="0.25">
      <c r="A372" s="58">
        <v>42469</v>
      </c>
      <c r="B372" t="s">
        <v>62</v>
      </c>
      <c r="C372" t="s">
        <v>63</v>
      </c>
      <c r="E372" s="58"/>
    </row>
    <row r="373" spans="1:5" x14ac:dyDescent="0.25">
      <c r="A373" s="58">
        <v>42470</v>
      </c>
      <c r="B373" t="s">
        <v>64</v>
      </c>
      <c r="C373" t="s">
        <v>63</v>
      </c>
      <c r="E373" s="58"/>
    </row>
    <row r="374" spans="1:5" x14ac:dyDescent="0.25">
      <c r="A374" s="58">
        <v>42476</v>
      </c>
      <c r="B374" t="s">
        <v>62</v>
      </c>
      <c r="C374" t="s">
        <v>63</v>
      </c>
      <c r="E374" s="58"/>
    </row>
    <row r="375" spans="1:5" x14ac:dyDescent="0.25">
      <c r="A375" s="58">
        <v>42477</v>
      </c>
      <c r="B375" t="s">
        <v>64</v>
      </c>
      <c r="C375" t="s">
        <v>63</v>
      </c>
      <c r="E375" s="58"/>
    </row>
    <row r="376" spans="1:5" x14ac:dyDescent="0.25">
      <c r="A376" s="58">
        <v>42481</v>
      </c>
      <c r="B376" t="s">
        <v>60</v>
      </c>
      <c r="C376" t="s">
        <v>40</v>
      </c>
      <c r="E376" s="58"/>
    </row>
    <row r="377" spans="1:5" x14ac:dyDescent="0.25">
      <c r="A377" s="58">
        <v>42483</v>
      </c>
      <c r="B377" t="s">
        <v>62</v>
      </c>
      <c r="C377" t="s">
        <v>63</v>
      </c>
      <c r="E377" s="58"/>
    </row>
    <row r="378" spans="1:5" x14ac:dyDescent="0.25">
      <c r="A378" s="58">
        <v>42484</v>
      </c>
      <c r="B378" t="s">
        <v>64</v>
      </c>
      <c r="C378" t="s">
        <v>63</v>
      </c>
      <c r="E378" s="58"/>
    </row>
    <row r="379" spans="1:5" x14ac:dyDescent="0.25">
      <c r="A379" s="58">
        <v>42490</v>
      </c>
      <c r="B379" t="s">
        <v>62</v>
      </c>
      <c r="C379" t="s">
        <v>63</v>
      </c>
      <c r="E379" s="58"/>
    </row>
    <row r="380" spans="1:5" x14ac:dyDescent="0.25">
      <c r="A380" s="58">
        <v>42491</v>
      </c>
      <c r="B380" t="s">
        <v>64</v>
      </c>
      <c r="C380" t="s">
        <v>42</v>
      </c>
      <c r="E380" s="58"/>
    </row>
    <row r="381" spans="1:5" x14ac:dyDescent="0.25">
      <c r="A381" s="58">
        <v>42497</v>
      </c>
      <c r="B381" t="s">
        <v>62</v>
      </c>
      <c r="C381" t="s">
        <v>63</v>
      </c>
      <c r="E381" s="58"/>
    </row>
    <row r="382" spans="1:5" x14ac:dyDescent="0.25">
      <c r="A382" s="58">
        <v>42498</v>
      </c>
      <c r="B382" t="s">
        <v>64</v>
      </c>
      <c r="C382" t="s">
        <v>63</v>
      </c>
      <c r="E382" s="58"/>
    </row>
    <row r="383" spans="1:5" x14ac:dyDescent="0.25">
      <c r="A383" s="58">
        <v>42504</v>
      </c>
      <c r="B383" t="s">
        <v>62</v>
      </c>
      <c r="C383" t="s">
        <v>63</v>
      </c>
      <c r="E383" s="58"/>
    </row>
    <row r="384" spans="1:5" x14ac:dyDescent="0.25">
      <c r="A384" s="58">
        <v>42505</v>
      </c>
      <c r="B384" t="s">
        <v>64</v>
      </c>
      <c r="C384" t="s">
        <v>63</v>
      </c>
      <c r="E384" s="58"/>
    </row>
    <row r="385" spans="1:5" x14ac:dyDescent="0.25">
      <c r="A385" s="58">
        <v>42511</v>
      </c>
      <c r="B385" t="s">
        <v>62</v>
      </c>
      <c r="C385" t="s">
        <v>63</v>
      </c>
      <c r="E385" s="58"/>
    </row>
    <row r="386" spans="1:5" x14ac:dyDescent="0.25">
      <c r="A386" s="58">
        <v>42512</v>
      </c>
      <c r="B386" t="s">
        <v>64</v>
      </c>
      <c r="C386" t="s">
        <v>63</v>
      </c>
      <c r="E386" s="58"/>
    </row>
    <row r="387" spans="1:5" x14ac:dyDescent="0.25">
      <c r="A387" s="58">
        <v>42516</v>
      </c>
      <c r="B387" t="s">
        <v>60</v>
      </c>
      <c r="C387" t="s">
        <v>44</v>
      </c>
      <c r="E387" s="58"/>
    </row>
    <row r="388" spans="1:5" x14ac:dyDescent="0.25">
      <c r="A388" s="58">
        <v>42518</v>
      </c>
      <c r="B388" t="s">
        <v>62</v>
      </c>
      <c r="C388" t="s">
        <v>63</v>
      </c>
      <c r="E388" s="58"/>
    </row>
    <row r="389" spans="1:5" x14ac:dyDescent="0.25">
      <c r="A389" s="58">
        <v>42519</v>
      </c>
      <c r="B389" t="s">
        <v>64</v>
      </c>
      <c r="C389" t="s">
        <v>63</v>
      </c>
      <c r="E389" s="58"/>
    </row>
    <row r="390" spans="1:5" x14ac:dyDescent="0.25">
      <c r="A390" s="58">
        <v>42525</v>
      </c>
      <c r="B390" t="s">
        <v>62</v>
      </c>
      <c r="C390" t="s">
        <v>63</v>
      </c>
      <c r="E390" s="58"/>
    </row>
    <row r="391" spans="1:5" x14ac:dyDescent="0.25">
      <c r="A391" s="58">
        <v>42526</v>
      </c>
      <c r="B391" t="s">
        <v>64</v>
      </c>
      <c r="C391" t="s">
        <v>63</v>
      </c>
      <c r="E391" s="58"/>
    </row>
    <row r="392" spans="1:5" x14ac:dyDescent="0.25">
      <c r="A392" s="58">
        <v>42532</v>
      </c>
      <c r="B392" t="s">
        <v>62</v>
      </c>
      <c r="C392" t="s">
        <v>63</v>
      </c>
      <c r="E392" s="58"/>
    </row>
    <row r="393" spans="1:5" x14ac:dyDescent="0.25">
      <c r="A393" s="58">
        <v>42533</v>
      </c>
      <c r="B393" t="s">
        <v>64</v>
      </c>
      <c r="C393" t="s">
        <v>63</v>
      </c>
      <c r="E393" s="58"/>
    </row>
    <row r="394" spans="1:5" x14ac:dyDescent="0.25">
      <c r="A394" s="58">
        <v>42539</v>
      </c>
      <c r="B394" t="s">
        <v>62</v>
      </c>
      <c r="C394" t="s">
        <v>63</v>
      </c>
      <c r="E394" s="58"/>
    </row>
    <row r="395" spans="1:5" x14ac:dyDescent="0.25">
      <c r="A395" s="58">
        <v>42540</v>
      </c>
      <c r="B395" t="s">
        <v>64</v>
      </c>
      <c r="C395" t="s">
        <v>63</v>
      </c>
      <c r="E395" s="58"/>
    </row>
    <row r="396" spans="1:5" x14ac:dyDescent="0.25">
      <c r="A396" s="58">
        <v>42546</v>
      </c>
      <c r="B396" t="s">
        <v>62</v>
      </c>
      <c r="C396" t="s">
        <v>63</v>
      </c>
      <c r="E396" s="58"/>
    </row>
    <row r="397" spans="1:5" x14ac:dyDescent="0.25">
      <c r="A397" s="58">
        <v>42547</v>
      </c>
      <c r="B397" t="s">
        <v>64</v>
      </c>
      <c r="C397" t="s">
        <v>63</v>
      </c>
      <c r="E397" s="58"/>
    </row>
    <row r="398" spans="1:5" x14ac:dyDescent="0.25">
      <c r="A398" s="58">
        <v>42553</v>
      </c>
      <c r="B398" t="s">
        <v>62</v>
      </c>
      <c r="C398" t="s">
        <v>63</v>
      </c>
      <c r="E398" s="58"/>
    </row>
    <row r="399" spans="1:5" x14ac:dyDescent="0.25">
      <c r="A399" s="58">
        <v>42554</v>
      </c>
      <c r="B399" t="s">
        <v>64</v>
      </c>
      <c r="C399" t="s">
        <v>63</v>
      </c>
      <c r="E399" s="58"/>
    </row>
    <row r="400" spans="1:5" x14ac:dyDescent="0.25">
      <c r="A400" s="58">
        <v>42560</v>
      </c>
      <c r="B400" t="s">
        <v>62</v>
      </c>
      <c r="C400" t="s">
        <v>65</v>
      </c>
      <c r="E400" s="58"/>
    </row>
    <row r="401" spans="1:5" x14ac:dyDescent="0.25">
      <c r="A401" s="58">
        <v>42561</v>
      </c>
      <c r="B401" t="s">
        <v>64</v>
      </c>
      <c r="C401" t="s">
        <v>63</v>
      </c>
      <c r="E401" s="58"/>
    </row>
    <row r="402" spans="1:5" x14ac:dyDescent="0.25">
      <c r="A402" s="58">
        <v>42567</v>
      </c>
      <c r="B402" t="s">
        <v>62</v>
      </c>
      <c r="C402" t="s">
        <v>63</v>
      </c>
      <c r="E402" s="58"/>
    </row>
    <row r="403" spans="1:5" x14ac:dyDescent="0.25">
      <c r="A403" s="58">
        <v>42568</v>
      </c>
      <c r="B403" t="s">
        <v>64</v>
      </c>
      <c r="C403" t="s">
        <v>63</v>
      </c>
      <c r="E403" s="58"/>
    </row>
    <row r="404" spans="1:5" x14ac:dyDescent="0.25">
      <c r="A404" s="58">
        <v>42574</v>
      </c>
      <c r="B404" t="s">
        <v>62</v>
      </c>
      <c r="C404" t="s">
        <v>63</v>
      </c>
      <c r="E404" s="58"/>
    </row>
    <row r="405" spans="1:5" x14ac:dyDescent="0.25">
      <c r="A405" s="58">
        <v>42575</v>
      </c>
      <c r="B405" t="s">
        <v>64</v>
      </c>
      <c r="C405" t="s">
        <v>63</v>
      </c>
      <c r="E405" s="58"/>
    </row>
    <row r="406" spans="1:5" x14ac:dyDescent="0.25">
      <c r="A406" s="58">
        <v>42581</v>
      </c>
      <c r="B406" t="s">
        <v>62</v>
      </c>
      <c r="C406" t="s">
        <v>63</v>
      </c>
      <c r="E406" s="58"/>
    </row>
    <row r="407" spans="1:5" x14ac:dyDescent="0.25">
      <c r="A407" s="58">
        <v>42582</v>
      </c>
      <c r="B407" t="s">
        <v>64</v>
      </c>
      <c r="C407" t="s">
        <v>63</v>
      </c>
      <c r="E407" s="58"/>
    </row>
    <row r="408" spans="1:5" x14ac:dyDescent="0.25">
      <c r="A408" s="58">
        <v>42588</v>
      </c>
      <c r="B408" t="s">
        <v>62</v>
      </c>
      <c r="C408" t="s">
        <v>63</v>
      </c>
      <c r="E408" s="58"/>
    </row>
    <row r="409" spans="1:5" x14ac:dyDescent="0.25">
      <c r="A409" s="58">
        <v>42589</v>
      </c>
      <c r="B409" t="s">
        <v>64</v>
      </c>
      <c r="C409" t="s">
        <v>63</v>
      </c>
      <c r="E409" s="58"/>
    </row>
    <row r="410" spans="1:5" x14ac:dyDescent="0.25">
      <c r="A410" s="58">
        <v>42595</v>
      </c>
      <c r="B410" t="s">
        <v>62</v>
      </c>
      <c r="C410" t="s">
        <v>63</v>
      </c>
      <c r="E410" s="58"/>
    </row>
    <row r="411" spans="1:5" x14ac:dyDescent="0.25">
      <c r="A411" s="58">
        <v>42596</v>
      </c>
      <c r="B411" t="s">
        <v>64</v>
      </c>
      <c r="C411" t="s">
        <v>63</v>
      </c>
      <c r="E411" s="58"/>
    </row>
    <row r="412" spans="1:5" x14ac:dyDescent="0.25">
      <c r="A412" s="58">
        <v>42602</v>
      </c>
      <c r="B412" t="s">
        <v>62</v>
      </c>
      <c r="C412" t="s">
        <v>63</v>
      </c>
      <c r="E412" s="58"/>
    </row>
    <row r="413" spans="1:5" x14ac:dyDescent="0.25">
      <c r="A413" s="58">
        <v>42603</v>
      </c>
      <c r="B413" t="s">
        <v>64</v>
      </c>
      <c r="C413" t="s">
        <v>63</v>
      </c>
      <c r="E413" s="58"/>
    </row>
    <row r="414" spans="1:5" x14ac:dyDescent="0.25">
      <c r="A414" s="58">
        <v>42609</v>
      </c>
      <c r="B414" t="s">
        <v>62</v>
      </c>
      <c r="C414" t="s">
        <v>63</v>
      </c>
      <c r="E414" s="58"/>
    </row>
    <row r="415" spans="1:5" x14ac:dyDescent="0.25">
      <c r="A415" s="58">
        <v>42610</v>
      </c>
      <c r="B415" t="s">
        <v>64</v>
      </c>
      <c r="C415" t="s">
        <v>63</v>
      </c>
      <c r="E415" s="58"/>
    </row>
    <row r="416" spans="1:5" x14ac:dyDescent="0.25">
      <c r="A416" s="58">
        <v>42616</v>
      </c>
      <c r="B416" t="s">
        <v>62</v>
      </c>
      <c r="C416" t="s">
        <v>63</v>
      </c>
      <c r="E416" s="58"/>
    </row>
    <row r="417" spans="1:5" x14ac:dyDescent="0.25">
      <c r="A417" s="58">
        <v>42617</v>
      </c>
      <c r="B417" t="s">
        <v>64</v>
      </c>
      <c r="C417" t="s">
        <v>63</v>
      </c>
      <c r="E417" s="58"/>
    </row>
    <row r="418" spans="1:5" x14ac:dyDescent="0.25">
      <c r="A418" s="58">
        <v>42620</v>
      </c>
      <c r="B418" t="s">
        <v>59</v>
      </c>
      <c r="C418" t="s">
        <v>68</v>
      </c>
      <c r="E418" s="58"/>
    </row>
    <row r="419" spans="1:5" x14ac:dyDescent="0.25">
      <c r="A419" s="58">
        <v>42623</v>
      </c>
      <c r="B419" t="s">
        <v>62</v>
      </c>
      <c r="C419" t="s">
        <v>63</v>
      </c>
      <c r="E419" s="58"/>
    </row>
    <row r="420" spans="1:5" x14ac:dyDescent="0.25">
      <c r="A420" s="58">
        <v>42624</v>
      </c>
      <c r="B420" t="s">
        <v>64</v>
      </c>
      <c r="C420" t="s">
        <v>63</v>
      </c>
      <c r="E420" s="58"/>
    </row>
    <row r="421" spans="1:5" x14ac:dyDescent="0.25">
      <c r="A421" s="58">
        <v>42630</v>
      </c>
      <c r="B421" t="s">
        <v>62</v>
      </c>
      <c r="C421" t="s">
        <v>63</v>
      </c>
      <c r="E421" s="58"/>
    </row>
    <row r="422" spans="1:5" x14ac:dyDescent="0.25">
      <c r="A422" s="58">
        <v>42631</v>
      </c>
      <c r="B422" t="s">
        <v>64</v>
      </c>
      <c r="C422" t="s">
        <v>63</v>
      </c>
      <c r="E422" s="58"/>
    </row>
    <row r="423" spans="1:5" x14ac:dyDescent="0.25">
      <c r="A423" s="58">
        <v>42637</v>
      </c>
      <c r="B423" t="s">
        <v>62</v>
      </c>
      <c r="C423" t="s">
        <v>63</v>
      </c>
      <c r="E423" s="58"/>
    </row>
    <row r="424" spans="1:5" x14ac:dyDescent="0.25">
      <c r="A424" s="58">
        <v>42638</v>
      </c>
      <c r="B424" t="s">
        <v>64</v>
      </c>
      <c r="C424" t="s">
        <v>63</v>
      </c>
      <c r="E424" s="58"/>
    </row>
    <row r="425" spans="1:5" x14ac:dyDescent="0.25">
      <c r="A425" s="58">
        <v>42644</v>
      </c>
      <c r="B425" t="s">
        <v>62</v>
      </c>
      <c r="C425" t="s">
        <v>63</v>
      </c>
      <c r="E425" s="58"/>
    </row>
    <row r="426" spans="1:5" x14ac:dyDescent="0.25">
      <c r="A426" s="58">
        <v>42645</v>
      </c>
      <c r="B426" t="s">
        <v>64</v>
      </c>
      <c r="C426" t="s">
        <v>63</v>
      </c>
      <c r="E426" s="58"/>
    </row>
    <row r="427" spans="1:5" x14ac:dyDescent="0.25">
      <c r="A427" s="58">
        <v>42651</v>
      </c>
      <c r="B427" t="s">
        <v>62</v>
      </c>
      <c r="C427" t="s">
        <v>63</v>
      </c>
      <c r="E427" s="58"/>
    </row>
    <row r="428" spans="1:5" x14ac:dyDescent="0.25">
      <c r="A428" s="58">
        <v>42652</v>
      </c>
      <c r="B428" t="s">
        <v>64</v>
      </c>
      <c r="C428" t="s">
        <v>63</v>
      </c>
      <c r="E428" s="58"/>
    </row>
    <row r="429" spans="1:5" x14ac:dyDescent="0.25">
      <c r="A429" s="58">
        <v>42655</v>
      </c>
      <c r="B429" t="s">
        <v>59</v>
      </c>
      <c r="C429" t="s">
        <v>61</v>
      </c>
      <c r="E429" s="58"/>
    </row>
    <row r="430" spans="1:5" x14ac:dyDescent="0.25">
      <c r="A430" s="58">
        <v>42658</v>
      </c>
      <c r="B430" t="s">
        <v>62</v>
      </c>
      <c r="C430" t="s">
        <v>63</v>
      </c>
      <c r="E430" s="58"/>
    </row>
    <row r="431" spans="1:5" x14ac:dyDescent="0.25">
      <c r="A431" s="58">
        <v>42659</v>
      </c>
      <c r="B431" t="s">
        <v>64</v>
      </c>
      <c r="C431" t="s">
        <v>63</v>
      </c>
      <c r="E431" s="58"/>
    </row>
    <row r="432" spans="1:5" x14ac:dyDescent="0.25">
      <c r="A432" s="58">
        <v>42665</v>
      </c>
      <c r="B432" t="s">
        <v>62</v>
      </c>
      <c r="C432" t="s">
        <v>63</v>
      </c>
      <c r="E432" s="58"/>
    </row>
    <row r="433" spans="1:5" x14ac:dyDescent="0.25">
      <c r="A433" s="58">
        <v>42666</v>
      </c>
      <c r="B433" t="s">
        <v>64</v>
      </c>
      <c r="C433" t="s">
        <v>63</v>
      </c>
      <c r="E433" s="58"/>
    </row>
    <row r="434" spans="1:5" x14ac:dyDescent="0.25">
      <c r="A434" s="58">
        <v>42672</v>
      </c>
      <c r="B434" t="s">
        <v>62</v>
      </c>
      <c r="C434" t="s">
        <v>63</v>
      </c>
      <c r="E434" s="58"/>
    </row>
    <row r="435" spans="1:5" x14ac:dyDescent="0.25">
      <c r="A435" s="58">
        <v>42673</v>
      </c>
      <c r="B435" t="s">
        <v>64</v>
      </c>
      <c r="C435" t="s">
        <v>63</v>
      </c>
      <c r="E435" s="58"/>
    </row>
    <row r="436" spans="1:5" x14ac:dyDescent="0.25">
      <c r="A436" s="58">
        <v>42676</v>
      </c>
      <c r="B436" t="s">
        <v>59</v>
      </c>
      <c r="C436" t="s">
        <v>47</v>
      </c>
      <c r="E436" s="58"/>
    </row>
    <row r="437" spans="1:5" x14ac:dyDescent="0.25">
      <c r="A437" s="58">
        <v>42679</v>
      </c>
      <c r="B437" t="s">
        <v>62</v>
      </c>
      <c r="C437" t="s">
        <v>63</v>
      </c>
      <c r="E437" s="58"/>
    </row>
    <row r="438" spans="1:5" x14ac:dyDescent="0.25">
      <c r="A438" s="58">
        <v>42680</v>
      </c>
      <c r="B438" t="s">
        <v>64</v>
      </c>
      <c r="C438" t="s">
        <v>63</v>
      </c>
      <c r="E438" s="58"/>
    </row>
    <row r="439" spans="1:5" x14ac:dyDescent="0.25">
      <c r="A439" s="58">
        <v>42686</v>
      </c>
      <c r="B439" t="s">
        <v>62</v>
      </c>
      <c r="C439" t="s">
        <v>63</v>
      </c>
      <c r="E439" s="58"/>
    </row>
    <row r="440" spans="1:5" x14ac:dyDescent="0.25">
      <c r="A440" s="58">
        <v>42687</v>
      </c>
      <c r="B440" t="s">
        <v>64</v>
      </c>
      <c r="C440" t="s">
        <v>63</v>
      </c>
      <c r="E440" s="58"/>
    </row>
    <row r="441" spans="1:5" x14ac:dyDescent="0.25">
      <c r="A441" s="58">
        <v>42689</v>
      </c>
      <c r="B441" t="s">
        <v>67</v>
      </c>
      <c r="C441" t="s">
        <v>48</v>
      </c>
      <c r="E441" s="58"/>
    </row>
    <row r="442" spans="1:5" x14ac:dyDescent="0.25">
      <c r="A442" s="58">
        <v>42693</v>
      </c>
      <c r="B442" t="s">
        <v>62</v>
      </c>
      <c r="C442" t="s">
        <v>63</v>
      </c>
      <c r="E442" s="58"/>
    </row>
    <row r="443" spans="1:5" x14ac:dyDescent="0.25">
      <c r="A443" s="58">
        <v>42694</v>
      </c>
      <c r="B443" t="s">
        <v>64</v>
      </c>
      <c r="C443" t="s">
        <v>58</v>
      </c>
      <c r="E443" s="58"/>
    </row>
    <row r="444" spans="1:5" x14ac:dyDescent="0.25">
      <c r="A444" s="58">
        <v>42700</v>
      </c>
      <c r="B444" t="s">
        <v>62</v>
      </c>
      <c r="C444" t="s">
        <v>63</v>
      </c>
      <c r="E444" s="58"/>
    </row>
    <row r="445" spans="1:5" x14ac:dyDescent="0.25">
      <c r="A445" s="58">
        <v>42701</v>
      </c>
      <c r="B445" t="s">
        <v>64</v>
      </c>
      <c r="C445" t="s">
        <v>63</v>
      </c>
      <c r="E445" s="58"/>
    </row>
    <row r="446" spans="1:5" x14ac:dyDescent="0.25">
      <c r="A446" s="58">
        <v>42707</v>
      </c>
      <c r="B446" t="s">
        <v>62</v>
      </c>
      <c r="C446" t="s">
        <v>63</v>
      </c>
      <c r="E446" s="58"/>
    </row>
    <row r="447" spans="1:5" x14ac:dyDescent="0.25">
      <c r="A447" s="58">
        <v>42708</v>
      </c>
      <c r="B447" t="s">
        <v>64</v>
      </c>
      <c r="C447" t="s">
        <v>63</v>
      </c>
      <c r="E447" s="58"/>
    </row>
    <row r="448" spans="1:5" x14ac:dyDescent="0.25">
      <c r="A448" s="58">
        <v>42712</v>
      </c>
      <c r="B448" t="s">
        <v>60</v>
      </c>
      <c r="C448" t="s">
        <v>57</v>
      </c>
      <c r="E448" s="58"/>
    </row>
    <row r="449" spans="1:5" x14ac:dyDescent="0.25">
      <c r="A449" s="58">
        <v>42714</v>
      </c>
      <c r="B449" t="s">
        <v>62</v>
      </c>
      <c r="C449" t="s">
        <v>63</v>
      </c>
      <c r="E449" s="58"/>
    </row>
    <row r="450" spans="1:5" x14ac:dyDescent="0.25">
      <c r="A450" s="58">
        <v>42715</v>
      </c>
      <c r="B450" t="s">
        <v>64</v>
      </c>
      <c r="C450" t="s">
        <v>63</v>
      </c>
      <c r="E450" s="58"/>
    </row>
    <row r="451" spans="1:5" x14ac:dyDescent="0.25">
      <c r="A451" s="58">
        <v>42721</v>
      </c>
      <c r="B451" t="s">
        <v>62</v>
      </c>
      <c r="C451" t="s">
        <v>63</v>
      </c>
      <c r="E451" s="58"/>
    </row>
    <row r="452" spans="1:5" x14ac:dyDescent="0.25">
      <c r="A452" s="58">
        <v>42722</v>
      </c>
      <c r="B452" t="s">
        <v>64</v>
      </c>
      <c r="C452" t="s">
        <v>63</v>
      </c>
      <c r="E452" s="58"/>
    </row>
    <row r="453" spans="1:5" x14ac:dyDescent="0.25">
      <c r="A453" s="58">
        <v>42728</v>
      </c>
      <c r="B453" t="s">
        <v>62</v>
      </c>
      <c r="C453" t="s">
        <v>63</v>
      </c>
      <c r="E453" s="58"/>
    </row>
    <row r="454" spans="1:5" x14ac:dyDescent="0.25">
      <c r="A454" s="58">
        <v>42729</v>
      </c>
      <c r="B454" t="s">
        <v>64</v>
      </c>
      <c r="C454" t="s">
        <v>49</v>
      </c>
      <c r="E454" s="58"/>
    </row>
    <row r="455" spans="1:5" x14ac:dyDescent="0.25">
      <c r="A455" s="58">
        <v>42735</v>
      </c>
      <c r="B455" t="s">
        <v>62</v>
      </c>
      <c r="C455" t="s">
        <v>63</v>
      </c>
      <c r="E455" s="58"/>
    </row>
    <row r="456" spans="1:5" x14ac:dyDescent="0.25">
      <c r="A456" s="58">
        <v>42736</v>
      </c>
      <c r="B456" t="s">
        <v>64</v>
      </c>
      <c r="C456" t="s">
        <v>34</v>
      </c>
      <c r="E456" s="58"/>
    </row>
    <row r="457" spans="1:5" x14ac:dyDescent="0.25">
      <c r="A457" s="58">
        <v>42742</v>
      </c>
      <c r="B457" t="s">
        <v>62</v>
      </c>
      <c r="C457" t="s">
        <v>63</v>
      </c>
      <c r="E457" s="58"/>
    </row>
    <row r="458" spans="1:5" x14ac:dyDescent="0.25">
      <c r="A458" s="58">
        <v>42743</v>
      </c>
      <c r="B458" t="s">
        <v>64</v>
      </c>
      <c r="C458" t="s">
        <v>63</v>
      </c>
      <c r="E458" s="58"/>
    </row>
    <row r="459" spans="1:5" x14ac:dyDescent="0.25">
      <c r="A459" s="58">
        <v>42749</v>
      </c>
      <c r="B459" t="s">
        <v>62</v>
      </c>
      <c r="C459" t="s">
        <v>63</v>
      </c>
      <c r="E459" s="58"/>
    </row>
    <row r="460" spans="1:5" x14ac:dyDescent="0.25">
      <c r="A460" s="58">
        <v>42750</v>
      </c>
      <c r="B460" t="s">
        <v>64</v>
      </c>
      <c r="C460" t="s">
        <v>63</v>
      </c>
      <c r="E460" s="58"/>
    </row>
    <row r="461" spans="1:5" x14ac:dyDescent="0.25">
      <c r="A461" s="58">
        <v>42756</v>
      </c>
      <c r="B461" t="s">
        <v>62</v>
      </c>
      <c r="C461" t="s">
        <v>63</v>
      </c>
      <c r="E461" s="58"/>
    </row>
    <row r="462" spans="1:5" x14ac:dyDescent="0.25">
      <c r="A462" s="58">
        <v>42757</v>
      </c>
      <c r="B462" t="s">
        <v>64</v>
      </c>
      <c r="C462" t="s">
        <v>63</v>
      </c>
      <c r="E462" s="58"/>
    </row>
    <row r="463" spans="1:5" x14ac:dyDescent="0.25">
      <c r="A463" s="58">
        <v>42763</v>
      </c>
      <c r="B463" t="s">
        <v>62</v>
      </c>
      <c r="C463" t="s">
        <v>63</v>
      </c>
      <c r="E463" s="58"/>
    </row>
    <row r="464" spans="1:5" x14ac:dyDescent="0.25">
      <c r="A464" s="58">
        <v>42764</v>
      </c>
      <c r="B464" t="s">
        <v>64</v>
      </c>
      <c r="C464" t="s">
        <v>63</v>
      </c>
      <c r="E464" s="58"/>
    </row>
    <row r="465" spans="1:5" x14ac:dyDescent="0.25">
      <c r="A465" s="58">
        <v>42770</v>
      </c>
      <c r="B465" t="s">
        <v>62</v>
      </c>
      <c r="C465" t="s">
        <v>63</v>
      </c>
      <c r="E465" s="58"/>
    </row>
    <row r="466" spans="1:5" x14ac:dyDescent="0.25">
      <c r="A466" s="58">
        <v>42771</v>
      </c>
      <c r="B466" t="s">
        <v>64</v>
      </c>
      <c r="C466" t="s">
        <v>63</v>
      </c>
      <c r="E466" s="58"/>
    </row>
    <row r="467" spans="1:5" x14ac:dyDescent="0.25">
      <c r="A467" s="58">
        <v>42777</v>
      </c>
      <c r="B467" t="s">
        <v>62</v>
      </c>
      <c r="C467" t="s">
        <v>63</v>
      </c>
      <c r="E467" s="58"/>
    </row>
    <row r="468" spans="1:5" x14ac:dyDescent="0.25">
      <c r="A468" s="58">
        <v>42778</v>
      </c>
      <c r="B468" t="s">
        <v>64</v>
      </c>
      <c r="C468" t="s">
        <v>63</v>
      </c>
      <c r="E468" s="58"/>
    </row>
    <row r="469" spans="1:5" x14ac:dyDescent="0.25">
      <c r="A469" s="58">
        <v>42784</v>
      </c>
      <c r="B469" t="s">
        <v>62</v>
      </c>
      <c r="C469" t="s">
        <v>63</v>
      </c>
      <c r="E469" s="58"/>
    </row>
    <row r="470" spans="1:5" x14ac:dyDescent="0.25">
      <c r="A470" s="58">
        <v>42785</v>
      </c>
      <c r="B470" t="s">
        <v>64</v>
      </c>
      <c r="C470" t="s">
        <v>63</v>
      </c>
      <c r="E470" s="58"/>
    </row>
    <row r="471" spans="1:5" x14ac:dyDescent="0.25">
      <c r="A471" s="58">
        <v>42791</v>
      </c>
      <c r="B471" t="s">
        <v>62</v>
      </c>
      <c r="C471" t="s">
        <v>63</v>
      </c>
      <c r="E471" s="58"/>
    </row>
    <row r="472" spans="1:5" x14ac:dyDescent="0.25">
      <c r="A472" s="58">
        <v>42792</v>
      </c>
      <c r="B472" t="s">
        <v>64</v>
      </c>
      <c r="C472" t="s">
        <v>63</v>
      </c>
      <c r="E472" s="58"/>
    </row>
    <row r="473" spans="1:5" x14ac:dyDescent="0.25">
      <c r="A473" s="58">
        <v>42794</v>
      </c>
      <c r="B473" t="s">
        <v>67</v>
      </c>
      <c r="C473" t="s">
        <v>36</v>
      </c>
      <c r="E473" s="58"/>
    </row>
    <row r="474" spans="1:5" x14ac:dyDescent="0.25">
      <c r="A474" s="58">
        <v>42798</v>
      </c>
      <c r="B474" t="s">
        <v>62</v>
      </c>
      <c r="C474" t="s">
        <v>63</v>
      </c>
      <c r="E474" s="58"/>
    </row>
    <row r="475" spans="1:5" x14ac:dyDescent="0.25">
      <c r="A475" s="58">
        <v>42799</v>
      </c>
      <c r="B475" t="s">
        <v>64</v>
      </c>
      <c r="C475" t="s">
        <v>63</v>
      </c>
      <c r="E475" s="58"/>
    </row>
    <row r="476" spans="1:5" x14ac:dyDescent="0.25">
      <c r="A476" s="58">
        <v>42805</v>
      </c>
      <c r="B476" t="s">
        <v>62</v>
      </c>
      <c r="C476" t="s">
        <v>63</v>
      </c>
      <c r="E476" s="58"/>
    </row>
    <row r="477" spans="1:5" x14ac:dyDescent="0.25">
      <c r="A477" s="58">
        <v>42806</v>
      </c>
      <c r="B477" t="s">
        <v>64</v>
      </c>
      <c r="C477" t="s">
        <v>63</v>
      </c>
      <c r="E477" s="58"/>
    </row>
    <row r="478" spans="1:5" x14ac:dyDescent="0.25">
      <c r="A478" s="58">
        <v>42812</v>
      </c>
      <c r="B478" t="s">
        <v>62</v>
      </c>
      <c r="C478" t="s">
        <v>63</v>
      </c>
      <c r="E478" s="58"/>
    </row>
    <row r="479" spans="1:5" x14ac:dyDescent="0.25">
      <c r="A479" s="58">
        <v>42813</v>
      </c>
      <c r="B479" t="s">
        <v>64</v>
      </c>
      <c r="C479" t="s">
        <v>63</v>
      </c>
      <c r="E479" s="58"/>
    </row>
    <row r="480" spans="1:5" x14ac:dyDescent="0.25">
      <c r="A480" s="58">
        <v>42819</v>
      </c>
      <c r="B480" t="s">
        <v>62</v>
      </c>
      <c r="C480" t="s">
        <v>63</v>
      </c>
      <c r="E480" s="58"/>
    </row>
    <row r="481" spans="1:5" x14ac:dyDescent="0.25">
      <c r="A481" s="58">
        <v>42820</v>
      </c>
      <c r="B481" t="s">
        <v>64</v>
      </c>
      <c r="C481" t="s">
        <v>63</v>
      </c>
      <c r="E481" s="58"/>
    </row>
    <row r="482" spans="1:5" x14ac:dyDescent="0.25">
      <c r="A482" s="58">
        <v>42826</v>
      </c>
      <c r="B482" t="s">
        <v>62</v>
      </c>
      <c r="C482" t="s">
        <v>63</v>
      </c>
      <c r="E482" s="58"/>
    </row>
    <row r="483" spans="1:5" x14ac:dyDescent="0.25">
      <c r="A483" s="58">
        <v>42827</v>
      </c>
      <c r="B483" t="s">
        <v>64</v>
      </c>
      <c r="C483" t="s">
        <v>63</v>
      </c>
      <c r="E483" s="58"/>
    </row>
    <row r="484" spans="1:5" x14ac:dyDescent="0.25">
      <c r="A484" s="58">
        <v>42833</v>
      </c>
      <c r="B484" t="s">
        <v>62</v>
      </c>
      <c r="C484" t="s">
        <v>63</v>
      </c>
      <c r="E484" s="58"/>
    </row>
    <row r="485" spans="1:5" x14ac:dyDescent="0.25">
      <c r="A485" s="58">
        <v>42834</v>
      </c>
      <c r="B485" t="s">
        <v>64</v>
      </c>
      <c r="C485" t="s">
        <v>63</v>
      </c>
      <c r="E485" s="58"/>
    </row>
    <row r="486" spans="1:5" x14ac:dyDescent="0.25">
      <c r="A486" s="58">
        <v>42839</v>
      </c>
      <c r="B486" t="s">
        <v>56</v>
      </c>
      <c r="C486" t="s">
        <v>38</v>
      </c>
      <c r="E486" s="58"/>
    </row>
    <row r="487" spans="1:5" x14ac:dyDescent="0.25">
      <c r="A487" s="58">
        <v>42840</v>
      </c>
      <c r="B487" t="s">
        <v>62</v>
      </c>
      <c r="C487" t="s">
        <v>63</v>
      </c>
      <c r="E487" s="58"/>
    </row>
    <row r="488" spans="1:5" x14ac:dyDescent="0.25">
      <c r="A488" s="58">
        <v>42841</v>
      </c>
      <c r="B488" t="s">
        <v>64</v>
      </c>
      <c r="C488" t="s">
        <v>63</v>
      </c>
      <c r="E488" s="58"/>
    </row>
    <row r="489" spans="1:5" x14ac:dyDescent="0.25">
      <c r="A489" s="58">
        <v>42846</v>
      </c>
      <c r="B489" t="s">
        <v>56</v>
      </c>
      <c r="C489" t="s">
        <v>40</v>
      </c>
      <c r="E489" s="58"/>
    </row>
    <row r="490" spans="1:5" x14ac:dyDescent="0.25">
      <c r="A490" s="58">
        <v>42847</v>
      </c>
      <c r="B490" t="s">
        <v>62</v>
      </c>
      <c r="C490" t="s">
        <v>63</v>
      </c>
      <c r="E490" s="58"/>
    </row>
    <row r="491" spans="1:5" x14ac:dyDescent="0.25">
      <c r="A491" s="58">
        <v>42848</v>
      </c>
      <c r="B491" t="s">
        <v>64</v>
      </c>
      <c r="C491" t="s">
        <v>63</v>
      </c>
      <c r="E491" s="58"/>
    </row>
    <row r="492" spans="1:5" x14ac:dyDescent="0.25">
      <c r="A492" s="58">
        <v>42854</v>
      </c>
      <c r="B492" t="s">
        <v>62</v>
      </c>
      <c r="C492" t="s">
        <v>63</v>
      </c>
      <c r="E492" s="58"/>
    </row>
    <row r="493" spans="1:5" x14ac:dyDescent="0.25">
      <c r="A493" s="58">
        <v>42855</v>
      </c>
      <c r="B493" t="s">
        <v>64</v>
      </c>
      <c r="C493" t="s">
        <v>63</v>
      </c>
      <c r="E493" s="58"/>
    </row>
    <row r="494" spans="1:5" x14ac:dyDescent="0.25">
      <c r="A494" s="58">
        <v>42856</v>
      </c>
      <c r="B494" t="s">
        <v>55</v>
      </c>
      <c r="C494" t="s">
        <v>66</v>
      </c>
      <c r="E494" s="58"/>
    </row>
    <row r="495" spans="1:5" x14ac:dyDescent="0.25">
      <c r="A495" s="58">
        <v>42861</v>
      </c>
      <c r="B495" t="s">
        <v>62</v>
      </c>
      <c r="C495" t="s">
        <v>63</v>
      </c>
      <c r="E495" s="58"/>
    </row>
    <row r="496" spans="1:5" x14ac:dyDescent="0.25">
      <c r="A496" s="58">
        <v>42862</v>
      </c>
      <c r="B496" t="s">
        <v>64</v>
      </c>
      <c r="C496" t="s">
        <v>63</v>
      </c>
      <c r="E496" s="58"/>
    </row>
    <row r="497" spans="1:5" x14ac:dyDescent="0.25">
      <c r="A497" s="58">
        <v>42868</v>
      </c>
      <c r="B497" t="s">
        <v>62</v>
      </c>
      <c r="C497" t="s">
        <v>63</v>
      </c>
      <c r="E497" s="58"/>
    </row>
    <row r="498" spans="1:5" x14ac:dyDescent="0.25">
      <c r="A498" s="58">
        <v>42869</v>
      </c>
      <c r="B498" t="s">
        <v>64</v>
      </c>
      <c r="C498" t="s">
        <v>63</v>
      </c>
      <c r="E498" s="58"/>
    </row>
    <row r="499" spans="1:5" x14ac:dyDescent="0.25">
      <c r="A499" s="58">
        <v>42875</v>
      </c>
      <c r="B499" t="s">
        <v>62</v>
      </c>
      <c r="C499" t="s">
        <v>63</v>
      </c>
      <c r="E499" s="58"/>
    </row>
    <row r="500" spans="1:5" x14ac:dyDescent="0.25">
      <c r="A500" s="58">
        <v>42876</v>
      </c>
      <c r="B500" t="s">
        <v>64</v>
      </c>
      <c r="C500" t="s">
        <v>63</v>
      </c>
      <c r="E500" s="58"/>
    </row>
    <row r="501" spans="1:5" x14ac:dyDescent="0.25">
      <c r="A501" s="58">
        <v>42882</v>
      </c>
      <c r="B501" t="s">
        <v>62</v>
      </c>
      <c r="C501" t="s">
        <v>63</v>
      </c>
      <c r="E501" s="58"/>
    </row>
    <row r="502" spans="1:5" x14ac:dyDescent="0.25">
      <c r="A502" s="58">
        <v>42883</v>
      </c>
      <c r="B502" t="s">
        <v>64</v>
      </c>
      <c r="C502" t="s">
        <v>63</v>
      </c>
      <c r="E502" s="58"/>
    </row>
    <row r="503" spans="1:5" x14ac:dyDescent="0.25">
      <c r="A503" s="58">
        <v>42889</v>
      </c>
      <c r="B503" t="s">
        <v>62</v>
      </c>
      <c r="C503" t="s">
        <v>63</v>
      </c>
      <c r="E503" s="58"/>
    </row>
    <row r="504" spans="1:5" x14ac:dyDescent="0.25">
      <c r="A504" s="58">
        <v>42890</v>
      </c>
      <c r="B504" t="s">
        <v>64</v>
      </c>
      <c r="C504" t="s">
        <v>63</v>
      </c>
      <c r="E504" s="58"/>
    </row>
    <row r="505" spans="1:5" x14ac:dyDescent="0.25">
      <c r="A505" s="58">
        <v>42896</v>
      </c>
      <c r="B505" t="s">
        <v>62</v>
      </c>
      <c r="C505" t="s">
        <v>63</v>
      </c>
      <c r="E505" s="58"/>
    </row>
    <row r="506" spans="1:5" x14ac:dyDescent="0.25">
      <c r="A506" s="58">
        <v>42897</v>
      </c>
      <c r="B506" t="s">
        <v>64</v>
      </c>
      <c r="C506" t="s">
        <v>63</v>
      </c>
      <c r="E506" s="58"/>
    </row>
    <row r="507" spans="1:5" x14ac:dyDescent="0.25">
      <c r="A507" s="58">
        <v>42901</v>
      </c>
      <c r="B507" t="s">
        <v>60</v>
      </c>
      <c r="C507" t="s">
        <v>44</v>
      </c>
      <c r="E507" s="58"/>
    </row>
    <row r="508" spans="1:5" x14ac:dyDescent="0.25">
      <c r="A508" s="58">
        <v>42903</v>
      </c>
      <c r="B508" t="s">
        <v>62</v>
      </c>
      <c r="C508" t="s">
        <v>63</v>
      </c>
      <c r="E508" s="58"/>
    </row>
    <row r="509" spans="1:5" x14ac:dyDescent="0.25">
      <c r="A509" s="58">
        <v>42904</v>
      </c>
      <c r="B509" t="s">
        <v>64</v>
      </c>
      <c r="C509" t="s">
        <v>63</v>
      </c>
      <c r="E509" s="58"/>
    </row>
    <row r="510" spans="1:5" x14ac:dyDescent="0.25">
      <c r="A510" s="58">
        <v>42910</v>
      </c>
      <c r="B510" t="s">
        <v>62</v>
      </c>
      <c r="C510" t="s">
        <v>63</v>
      </c>
      <c r="E510" s="58"/>
    </row>
    <row r="511" spans="1:5" x14ac:dyDescent="0.25">
      <c r="A511" s="58">
        <v>42911</v>
      </c>
      <c r="B511" t="s">
        <v>64</v>
      </c>
      <c r="C511" t="s">
        <v>63</v>
      </c>
      <c r="E511" s="58"/>
    </row>
    <row r="512" spans="1:5" x14ac:dyDescent="0.25">
      <c r="A512" s="58">
        <v>42917</v>
      </c>
      <c r="B512" t="s">
        <v>62</v>
      </c>
      <c r="C512" t="s">
        <v>63</v>
      </c>
      <c r="E512" s="58"/>
    </row>
    <row r="513" spans="1:5" x14ac:dyDescent="0.25">
      <c r="A513" s="58">
        <v>42918</v>
      </c>
      <c r="B513" t="s">
        <v>64</v>
      </c>
      <c r="C513" t="s">
        <v>63</v>
      </c>
      <c r="E513" s="58"/>
    </row>
    <row r="514" spans="1:5" x14ac:dyDescent="0.25">
      <c r="A514" s="58">
        <v>42924</v>
      </c>
      <c r="B514" t="s">
        <v>62</v>
      </c>
      <c r="C514" t="s">
        <v>63</v>
      </c>
      <c r="E514" s="58"/>
    </row>
    <row r="515" spans="1:5" x14ac:dyDescent="0.25">
      <c r="A515" s="58">
        <v>42925</v>
      </c>
      <c r="B515" t="s">
        <v>64</v>
      </c>
      <c r="C515" t="s">
        <v>65</v>
      </c>
      <c r="E515" s="58"/>
    </row>
    <row r="516" spans="1:5" x14ac:dyDescent="0.25">
      <c r="A516" s="58">
        <v>42931</v>
      </c>
      <c r="B516" t="s">
        <v>62</v>
      </c>
      <c r="C516" t="s">
        <v>63</v>
      </c>
      <c r="E516" s="58"/>
    </row>
    <row r="517" spans="1:5" x14ac:dyDescent="0.25">
      <c r="A517" s="58">
        <v>42932</v>
      </c>
      <c r="B517" t="s">
        <v>64</v>
      </c>
      <c r="C517" t="s">
        <v>63</v>
      </c>
      <c r="E517" s="58"/>
    </row>
    <row r="518" spans="1:5" x14ac:dyDescent="0.25">
      <c r="A518" s="58">
        <v>42938</v>
      </c>
      <c r="B518" t="s">
        <v>62</v>
      </c>
      <c r="C518" t="s">
        <v>63</v>
      </c>
      <c r="E518" s="58"/>
    </row>
    <row r="519" spans="1:5" x14ac:dyDescent="0.25">
      <c r="A519" s="58">
        <v>42939</v>
      </c>
      <c r="B519" t="s">
        <v>64</v>
      </c>
      <c r="C519" t="s">
        <v>63</v>
      </c>
      <c r="E519" s="58"/>
    </row>
    <row r="520" spans="1:5" x14ac:dyDescent="0.25">
      <c r="A520" s="58">
        <v>42945</v>
      </c>
      <c r="B520" t="s">
        <v>62</v>
      </c>
      <c r="C520" t="s">
        <v>63</v>
      </c>
      <c r="E520" s="58"/>
    </row>
    <row r="521" spans="1:5" x14ac:dyDescent="0.25">
      <c r="A521" s="58">
        <v>42946</v>
      </c>
      <c r="B521" t="s">
        <v>64</v>
      </c>
      <c r="C521" t="s">
        <v>63</v>
      </c>
      <c r="E521" s="58"/>
    </row>
    <row r="522" spans="1:5" x14ac:dyDescent="0.25">
      <c r="A522" s="58">
        <v>42953</v>
      </c>
      <c r="B522" t="s">
        <v>64</v>
      </c>
      <c r="C522" t="s">
        <v>63</v>
      </c>
      <c r="E522" s="58"/>
    </row>
    <row r="523" spans="1:5" x14ac:dyDescent="0.25">
      <c r="A523" s="58">
        <v>42960</v>
      </c>
      <c r="B523" t="s">
        <v>64</v>
      </c>
      <c r="C523" t="s">
        <v>63</v>
      </c>
      <c r="E523" s="58"/>
    </row>
    <row r="524" spans="1:5" x14ac:dyDescent="0.25">
      <c r="A524" s="58">
        <v>42967</v>
      </c>
      <c r="B524" t="s">
        <v>64</v>
      </c>
      <c r="C524" t="s">
        <v>63</v>
      </c>
      <c r="E524" s="58"/>
    </row>
    <row r="525" spans="1:5" x14ac:dyDescent="0.25">
      <c r="A525" s="58">
        <v>42974</v>
      </c>
      <c r="B525" t="s">
        <v>64</v>
      </c>
      <c r="C525" t="s">
        <v>63</v>
      </c>
      <c r="E525" s="58"/>
    </row>
    <row r="526" spans="1:5" x14ac:dyDescent="0.25">
      <c r="A526" s="58">
        <v>42981</v>
      </c>
      <c r="B526" t="s">
        <v>64</v>
      </c>
      <c r="C526" t="s">
        <v>63</v>
      </c>
      <c r="E526" s="58"/>
    </row>
    <row r="527" spans="1:5" x14ac:dyDescent="0.25">
      <c r="A527" s="58">
        <v>42985</v>
      </c>
      <c r="B527" t="s">
        <v>60</v>
      </c>
      <c r="C527" t="s">
        <v>45</v>
      </c>
      <c r="E527" s="58"/>
    </row>
    <row r="528" spans="1:5" x14ac:dyDescent="0.25">
      <c r="A528" s="58">
        <v>42988</v>
      </c>
      <c r="B528" t="s">
        <v>64</v>
      </c>
      <c r="C528" t="s">
        <v>63</v>
      </c>
      <c r="E528" s="58"/>
    </row>
    <row r="529" spans="1:5" x14ac:dyDescent="0.25">
      <c r="A529" s="58">
        <v>42995</v>
      </c>
      <c r="B529" t="s">
        <v>64</v>
      </c>
      <c r="C529" t="s">
        <v>63</v>
      </c>
      <c r="E529" s="58"/>
    </row>
    <row r="530" spans="1:5" x14ac:dyDescent="0.25">
      <c r="A530" s="58">
        <v>43002</v>
      </c>
      <c r="B530" t="s">
        <v>64</v>
      </c>
      <c r="C530" t="s">
        <v>63</v>
      </c>
      <c r="E530" s="58"/>
    </row>
    <row r="531" spans="1:5" x14ac:dyDescent="0.25">
      <c r="A531" s="58">
        <v>43009</v>
      </c>
      <c r="B531" t="s">
        <v>64</v>
      </c>
      <c r="C531" t="s">
        <v>63</v>
      </c>
      <c r="E531" s="58"/>
    </row>
    <row r="532" spans="1:5" x14ac:dyDescent="0.25">
      <c r="A532" s="58">
        <v>43016</v>
      </c>
      <c r="B532" t="s">
        <v>64</v>
      </c>
      <c r="C532" t="s">
        <v>63</v>
      </c>
      <c r="E532" s="58"/>
    </row>
    <row r="533" spans="1:5" x14ac:dyDescent="0.25">
      <c r="A533" s="58">
        <v>43020</v>
      </c>
      <c r="B533" t="s">
        <v>60</v>
      </c>
      <c r="C533" t="s">
        <v>61</v>
      </c>
      <c r="E533" s="58"/>
    </row>
    <row r="534" spans="1:5" x14ac:dyDescent="0.25">
      <c r="A534" s="58">
        <v>43023</v>
      </c>
      <c r="B534" t="s">
        <v>64</v>
      </c>
      <c r="C534" t="s">
        <v>63</v>
      </c>
      <c r="E534" s="58"/>
    </row>
    <row r="535" spans="1:5" x14ac:dyDescent="0.25">
      <c r="A535" s="58">
        <v>43030</v>
      </c>
      <c r="B535" t="s">
        <v>64</v>
      </c>
      <c r="C535" t="s">
        <v>63</v>
      </c>
      <c r="E535" s="58"/>
    </row>
    <row r="536" spans="1:5" x14ac:dyDescent="0.25">
      <c r="A536" s="58">
        <v>43037</v>
      </c>
      <c r="B536" t="s">
        <v>64</v>
      </c>
      <c r="C536" t="s">
        <v>63</v>
      </c>
      <c r="E536" s="58"/>
    </row>
    <row r="537" spans="1:5" x14ac:dyDescent="0.25">
      <c r="A537" s="58">
        <v>43041</v>
      </c>
      <c r="B537" t="s">
        <v>60</v>
      </c>
      <c r="C537" t="s">
        <v>47</v>
      </c>
      <c r="E537" s="58"/>
    </row>
    <row r="538" spans="1:5" x14ac:dyDescent="0.25">
      <c r="A538" s="58">
        <v>43044</v>
      </c>
      <c r="B538" t="s">
        <v>64</v>
      </c>
      <c r="C538" t="s">
        <v>63</v>
      </c>
      <c r="E538" s="58"/>
    </row>
    <row r="539" spans="1:5" x14ac:dyDescent="0.25">
      <c r="A539" s="58">
        <v>43051</v>
      </c>
      <c r="B539" t="s">
        <v>64</v>
      </c>
      <c r="C539" t="s">
        <v>63</v>
      </c>
      <c r="E539" s="58"/>
    </row>
    <row r="540" spans="1:5" x14ac:dyDescent="0.25">
      <c r="A540" s="58">
        <v>43054</v>
      </c>
      <c r="B540" t="s">
        <v>59</v>
      </c>
      <c r="C540" t="s">
        <v>48</v>
      </c>
      <c r="E540" s="58"/>
    </row>
    <row r="541" spans="1:5" x14ac:dyDescent="0.25">
      <c r="A541" s="58">
        <v>43058</v>
      </c>
      <c r="B541" t="s">
        <v>64</v>
      </c>
      <c r="C541" t="s">
        <v>63</v>
      </c>
      <c r="E541" s="58"/>
    </row>
    <row r="542" spans="1:5" x14ac:dyDescent="0.25">
      <c r="A542" s="58">
        <v>43059</v>
      </c>
      <c r="B542" t="s">
        <v>55</v>
      </c>
      <c r="C542" t="s">
        <v>58</v>
      </c>
      <c r="E542" s="58"/>
    </row>
    <row r="543" spans="1:5" x14ac:dyDescent="0.25">
      <c r="A543" s="58">
        <v>43065</v>
      </c>
      <c r="B543" t="s">
        <v>64</v>
      </c>
      <c r="C543" t="s">
        <v>63</v>
      </c>
      <c r="E543" s="58"/>
    </row>
    <row r="544" spans="1:5" x14ac:dyDescent="0.25">
      <c r="A544" s="58">
        <v>43072</v>
      </c>
      <c r="B544" t="s">
        <v>64</v>
      </c>
      <c r="C544" t="s">
        <v>63</v>
      </c>
      <c r="E544" s="58"/>
    </row>
    <row r="545" spans="1:5" x14ac:dyDescent="0.25">
      <c r="A545" s="58">
        <v>43077</v>
      </c>
      <c r="B545" t="s">
        <v>56</v>
      </c>
      <c r="C545" t="s">
        <v>57</v>
      </c>
      <c r="E545" s="58"/>
    </row>
    <row r="546" spans="1:5" x14ac:dyDescent="0.25">
      <c r="A546" s="58">
        <v>43079</v>
      </c>
      <c r="B546" t="s">
        <v>64</v>
      </c>
      <c r="C546" t="s">
        <v>63</v>
      </c>
      <c r="E546" s="58"/>
    </row>
    <row r="547" spans="1:5" x14ac:dyDescent="0.25">
      <c r="A547" s="58">
        <v>43086</v>
      </c>
      <c r="B547" t="s">
        <v>64</v>
      </c>
      <c r="C547" t="s">
        <v>63</v>
      </c>
      <c r="E547" s="58"/>
    </row>
    <row r="548" spans="1:5" x14ac:dyDescent="0.25">
      <c r="A548" s="58">
        <v>43093</v>
      </c>
      <c r="B548" t="s">
        <v>64</v>
      </c>
      <c r="C548" t="s">
        <v>63</v>
      </c>
      <c r="E548" s="58"/>
    </row>
    <row r="549" spans="1:5" x14ac:dyDescent="0.25">
      <c r="A549" s="58">
        <v>43094</v>
      </c>
      <c r="B549" t="s">
        <v>55</v>
      </c>
      <c r="C549" t="s">
        <v>49</v>
      </c>
      <c r="E549" s="58"/>
    </row>
    <row r="550" spans="1:5" x14ac:dyDescent="0.25">
      <c r="A550" s="58">
        <v>43100</v>
      </c>
      <c r="B550" t="s">
        <v>64</v>
      </c>
      <c r="C550" t="s">
        <v>63</v>
      </c>
      <c r="E550" s="58"/>
    </row>
    <row r="551" spans="1:5" x14ac:dyDescent="0.25">
      <c r="A551" s="58">
        <v>43101</v>
      </c>
      <c r="B551" t="s">
        <v>55</v>
      </c>
      <c r="C551" t="s">
        <v>34</v>
      </c>
      <c r="E551" s="58"/>
    </row>
    <row r="552" spans="1:5" x14ac:dyDescent="0.25">
      <c r="A552" s="58">
        <v>43107</v>
      </c>
      <c r="B552" t="s">
        <v>64</v>
      </c>
      <c r="C552" t="s">
        <v>63</v>
      </c>
      <c r="E552" s="58"/>
    </row>
    <row r="553" spans="1:5" x14ac:dyDescent="0.25">
      <c r="A553" s="58">
        <v>43114</v>
      </c>
      <c r="B553" t="s">
        <v>64</v>
      </c>
      <c r="C553" t="s">
        <v>63</v>
      </c>
      <c r="E553" s="58"/>
    </row>
    <row r="554" spans="1:5" x14ac:dyDescent="0.25">
      <c r="A554" s="58">
        <v>43121</v>
      </c>
      <c r="B554" t="s">
        <v>64</v>
      </c>
      <c r="C554" t="s">
        <v>63</v>
      </c>
      <c r="E554" s="58"/>
    </row>
    <row r="555" spans="1:5" x14ac:dyDescent="0.25">
      <c r="A555" s="58">
        <v>43128</v>
      </c>
      <c r="B555" t="s">
        <v>64</v>
      </c>
      <c r="C555" t="s">
        <v>63</v>
      </c>
      <c r="E555" s="58"/>
    </row>
    <row r="556" spans="1:5" x14ac:dyDescent="0.25">
      <c r="A556" s="58">
        <v>43135</v>
      </c>
      <c r="B556" t="s">
        <v>64</v>
      </c>
      <c r="C556" t="s">
        <v>63</v>
      </c>
      <c r="E556" s="58"/>
    </row>
    <row r="557" spans="1:5" x14ac:dyDescent="0.25">
      <c r="A557" s="58">
        <v>43142</v>
      </c>
      <c r="B557" t="s">
        <v>64</v>
      </c>
      <c r="C557" t="s">
        <v>63</v>
      </c>
      <c r="E557" s="58"/>
    </row>
    <row r="558" spans="1:5" x14ac:dyDescent="0.25">
      <c r="A558" s="58">
        <v>43144</v>
      </c>
      <c r="B558" t="s">
        <v>67</v>
      </c>
      <c r="C558" t="s">
        <v>36</v>
      </c>
      <c r="E558" s="58"/>
    </row>
    <row r="559" spans="1:5" x14ac:dyDescent="0.25">
      <c r="A559" s="58">
        <v>43149</v>
      </c>
      <c r="B559" t="s">
        <v>64</v>
      </c>
      <c r="C559" t="s">
        <v>63</v>
      </c>
      <c r="E559" s="58"/>
    </row>
    <row r="560" spans="1:5" x14ac:dyDescent="0.25">
      <c r="A560" s="58">
        <v>43156</v>
      </c>
      <c r="B560" t="s">
        <v>64</v>
      </c>
      <c r="C560" t="s">
        <v>63</v>
      </c>
      <c r="E560" s="58"/>
    </row>
    <row r="561" spans="1:5" x14ac:dyDescent="0.25">
      <c r="A561" s="58">
        <v>43163</v>
      </c>
      <c r="B561" t="s">
        <v>64</v>
      </c>
      <c r="C561" t="s">
        <v>63</v>
      </c>
      <c r="E561" s="58"/>
    </row>
    <row r="562" spans="1:5" x14ac:dyDescent="0.25">
      <c r="A562" s="58">
        <v>43170</v>
      </c>
      <c r="B562" t="s">
        <v>64</v>
      </c>
      <c r="C562" t="s">
        <v>63</v>
      </c>
      <c r="E562" s="58"/>
    </row>
    <row r="563" spans="1:5" x14ac:dyDescent="0.25">
      <c r="A563" s="58">
        <v>43177</v>
      </c>
      <c r="B563" t="s">
        <v>64</v>
      </c>
      <c r="C563" t="s">
        <v>63</v>
      </c>
      <c r="E563" s="58"/>
    </row>
    <row r="564" spans="1:5" x14ac:dyDescent="0.25">
      <c r="A564" s="58">
        <v>43184</v>
      </c>
      <c r="B564" t="s">
        <v>64</v>
      </c>
      <c r="C564" t="s">
        <v>63</v>
      </c>
      <c r="E564" s="58"/>
    </row>
    <row r="565" spans="1:5" x14ac:dyDescent="0.25">
      <c r="A565" s="58">
        <v>43189</v>
      </c>
      <c r="B565" t="s">
        <v>56</v>
      </c>
      <c r="C565" t="s">
        <v>38</v>
      </c>
      <c r="E565" s="58"/>
    </row>
    <row r="566" spans="1:5" x14ac:dyDescent="0.25">
      <c r="A566" s="58">
        <v>43191</v>
      </c>
      <c r="B566" t="s">
        <v>64</v>
      </c>
      <c r="C566" t="s">
        <v>76</v>
      </c>
      <c r="E566" s="58"/>
    </row>
    <row r="567" spans="1:5" x14ac:dyDescent="0.25">
      <c r="A567" s="58">
        <v>43198</v>
      </c>
      <c r="B567" t="s">
        <v>64</v>
      </c>
      <c r="C567" t="s">
        <v>63</v>
      </c>
      <c r="E567" s="58"/>
    </row>
    <row r="568" spans="1:5" x14ac:dyDescent="0.25">
      <c r="A568" s="58">
        <v>43205</v>
      </c>
      <c r="B568" t="s">
        <v>64</v>
      </c>
      <c r="C568" t="s">
        <v>63</v>
      </c>
      <c r="E568" s="58"/>
    </row>
    <row r="569" spans="1:5" x14ac:dyDescent="0.25">
      <c r="A569" s="58">
        <v>43211</v>
      </c>
      <c r="B569" t="s">
        <v>62</v>
      </c>
      <c r="C569" t="s">
        <v>40</v>
      </c>
      <c r="E569" s="58"/>
    </row>
    <row r="570" spans="1:5" x14ac:dyDescent="0.25">
      <c r="A570" s="58">
        <v>43212</v>
      </c>
      <c r="B570" t="s">
        <v>64</v>
      </c>
      <c r="C570" t="s">
        <v>63</v>
      </c>
      <c r="E570" s="58"/>
    </row>
    <row r="571" spans="1:5" x14ac:dyDescent="0.25">
      <c r="A571" s="58">
        <v>43219</v>
      </c>
      <c r="B571" t="s">
        <v>64</v>
      </c>
      <c r="C571" t="s">
        <v>63</v>
      </c>
      <c r="E571" s="58"/>
    </row>
    <row r="572" spans="1:5" x14ac:dyDescent="0.25">
      <c r="A572" s="58">
        <v>43221</v>
      </c>
      <c r="B572" t="s">
        <v>67</v>
      </c>
      <c r="C572" t="s">
        <v>66</v>
      </c>
      <c r="E572" s="58"/>
    </row>
    <row r="573" spans="1:5" x14ac:dyDescent="0.25">
      <c r="A573" s="58">
        <v>43226</v>
      </c>
      <c r="B573" t="s">
        <v>64</v>
      </c>
      <c r="C573" t="s">
        <v>63</v>
      </c>
      <c r="E573" s="58"/>
    </row>
    <row r="574" spans="1:5" x14ac:dyDescent="0.25">
      <c r="A574" s="58">
        <v>43233</v>
      </c>
      <c r="B574" t="s">
        <v>64</v>
      </c>
      <c r="C574" t="s">
        <v>63</v>
      </c>
      <c r="E574" s="58"/>
    </row>
    <row r="575" spans="1:5" x14ac:dyDescent="0.25">
      <c r="A575" s="58">
        <v>43240</v>
      </c>
      <c r="B575" t="s">
        <v>64</v>
      </c>
      <c r="C575" t="s">
        <v>63</v>
      </c>
      <c r="E575" s="58"/>
    </row>
    <row r="576" spans="1:5" x14ac:dyDescent="0.25">
      <c r="A576" s="58">
        <v>43247</v>
      </c>
      <c r="B576" t="s">
        <v>64</v>
      </c>
      <c r="C576" t="s">
        <v>63</v>
      </c>
      <c r="E576" s="58"/>
    </row>
    <row r="577" spans="1:5" x14ac:dyDescent="0.25">
      <c r="A577" s="58">
        <v>43251</v>
      </c>
      <c r="B577" t="s">
        <v>60</v>
      </c>
      <c r="C577" t="s">
        <v>44</v>
      </c>
      <c r="E577" s="58"/>
    </row>
    <row r="578" spans="1:5" x14ac:dyDescent="0.25">
      <c r="A578" s="58">
        <v>43254</v>
      </c>
      <c r="B578" t="s">
        <v>64</v>
      </c>
      <c r="C578" t="s">
        <v>63</v>
      </c>
      <c r="E578" s="58"/>
    </row>
    <row r="579" spans="1:5" x14ac:dyDescent="0.25">
      <c r="A579" s="58">
        <v>43261</v>
      </c>
      <c r="B579" t="s">
        <v>64</v>
      </c>
      <c r="C579" t="s">
        <v>63</v>
      </c>
      <c r="E579" s="58"/>
    </row>
    <row r="580" spans="1:5" x14ac:dyDescent="0.25">
      <c r="A580" s="58">
        <v>43268</v>
      </c>
      <c r="B580" t="s">
        <v>64</v>
      </c>
      <c r="C580" t="s">
        <v>63</v>
      </c>
      <c r="E580" s="58"/>
    </row>
    <row r="581" spans="1:5" x14ac:dyDescent="0.25">
      <c r="A581" s="58">
        <v>43275</v>
      </c>
      <c r="B581" t="s">
        <v>64</v>
      </c>
      <c r="C581" t="s">
        <v>63</v>
      </c>
      <c r="E581" s="58"/>
    </row>
    <row r="582" spans="1:5" x14ac:dyDescent="0.25">
      <c r="E582" s="58"/>
    </row>
    <row r="583" spans="1:5" x14ac:dyDescent="0.25">
      <c r="E583" s="58"/>
    </row>
    <row r="584" spans="1:5" x14ac:dyDescent="0.25">
      <c r="E584" s="58"/>
    </row>
    <row r="585" spans="1:5" x14ac:dyDescent="0.25">
      <c r="E585" s="58"/>
    </row>
    <row r="586" spans="1:5" x14ac:dyDescent="0.25">
      <c r="E586" s="58"/>
    </row>
    <row r="587" spans="1:5" x14ac:dyDescent="0.25">
      <c r="E587" s="58"/>
    </row>
    <row r="588" spans="1:5" x14ac:dyDescent="0.25">
      <c r="E588" s="58"/>
    </row>
    <row r="589" spans="1:5" x14ac:dyDescent="0.25">
      <c r="E589" s="58"/>
    </row>
    <row r="590" spans="1:5" x14ac:dyDescent="0.25">
      <c r="E590" s="58"/>
    </row>
    <row r="591" spans="1:5" x14ac:dyDescent="0.25">
      <c r="E591" s="58"/>
    </row>
    <row r="592" spans="1:5" x14ac:dyDescent="0.25">
      <c r="E592" s="58"/>
    </row>
    <row r="593" spans="5:5" x14ac:dyDescent="0.25">
      <c r="E593" s="58"/>
    </row>
    <row r="594" spans="5:5" x14ac:dyDescent="0.25">
      <c r="E594" s="58"/>
    </row>
    <row r="595" spans="5:5" x14ac:dyDescent="0.25">
      <c r="E595" s="58"/>
    </row>
    <row r="596" spans="5:5" x14ac:dyDescent="0.25">
      <c r="E596" s="58"/>
    </row>
    <row r="597" spans="5:5" x14ac:dyDescent="0.25">
      <c r="E597" s="58"/>
    </row>
    <row r="598" spans="5:5" x14ac:dyDescent="0.25">
      <c r="E598" s="58"/>
    </row>
    <row r="599" spans="5:5" x14ac:dyDescent="0.25">
      <c r="E599" s="58"/>
    </row>
    <row r="600" spans="5:5" x14ac:dyDescent="0.25">
      <c r="E600" s="58"/>
    </row>
    <row r="601" spans="5:5" x14ac:dyDescent="0.25">
      <c r="E601" s="58"/>
    </row>
    <row r="602" spans="5:5" x14ac:dyDescent="0.25">
      <c r="E602" s="58"/>
    </row>
    <row r="603" spans="5:5" x14ac:dyDescent="0.25">
      <c r="E603" s="58"/>
    </row>
    <row r="604" spans="5:5" x14ac:dyDescent="0.25">
      <c r="E604" s="58"/>
    </row>
    <row r="605" spans="5:5" x14ac:dyDescent="0.25">
      <c r="E605" s="58"/>
    </row>
    <row r="606" spans="5:5" x14ac:dyDescent="0.25">
      <c r="E606" s="58"/>
    </row>
    <row r="607" spans="5:5" x14ac:dyDescent="0.25">
      <c r="E607" s="58"/>
    </row>
    <row r="608" spans="5:5" x14ac:dyDescent="0.25">
      <c r="E608" s="58"/>
    </row>
    <row r="609" spans="5:5" x14ac:dyDescent="0.25">
      <c r="E609" s="58"/>
    </row>
    <row r="610" spans="5:5" x14ac:dyDescent="0.25">
      <c r="E610" s="58"/>
    </row>
    <row r="611" spans="5:5" x14ac:dyDescent="0.25">
      <c r="E611" s="58"/>
    </row>
    <row r="612" spans="5:5" x14ac:dyDescent="0.25">
      <c r="E612" s="58"/>
    </row>
    <row r="613" spans="5:5" x14ac:dyDescent="0.25">
      <c r="E613" s="58"/>
    </row>
    <row r="614" spans="5:5" x14ac:dyDescent="0.25">
      <c r="E614" s="58"/>
    </row>
    <row r="615" spans="5:5" x14ac:dyDescent="0.25">
      <c r="E615" s="58"/>
    </row>
    <row r="616" spans="5:5" x14ac:dyDescent="0.25">
      <c r="E616" s="58"/>
    </row>
    <row r="617" spans="5:5" x14ac:dyDescent="0.25">
      <c r="E617" s="58"/>
    </row>
    <row r="618" spans="5:5" x14ac:dyDescent="0.25">
      <c r="E618" s="58"/>
    </row>
    <row r="619" spans="5:5" x14ac:dyDescent="0.25">
      <c r="E619" s="58"/>
    </row>
    <row r="620" spans="5:5" x14ac:dyDescent="0.25">
      <c r="E620" s="58"/>
    </row>
    <row r="621" spans="5:5" x14ac:dyDescent="0.25">
      <c r="E621" s="58"/>
    </row>
    <row r="622" spans="5:5" x14ac:dyDescent="0.25">
      <c r="E622" s="58"/>
    </row>
    <row r="623" spans="5:5" x14ac:dyDescent="0.25">
      <c r="E623" s="58"/>
    </row>
    <row r="624" spans="5:5" x14ac:dyDescent="0.25">
      <c r="E624" s="58"/>
    </row>
    <row r="625" spans="5:5" x14ac:dyDescent="0.25">
      <c r="E625" s="58"/>
    </row>
    <row r="626" spans="5:5" x14ac:dyDescent="0.25">
      <c r="E626" s="58"/>
    </row>
    <row r="627" spans="5:5" x14ac:dyDescent="0.25">
      <c r="E627" s="58"/>
    </row>
    <row r="628" spans="5:5" x14ac:dyDescent="0.25">
      <c r="E628" s="58"/>
    </row>
    <row r="629" spans="5:5" x14ac:dyDescent="0.25">
      <c r="E629" s="58"/>
    </row>
    <row r="630" spans="5:5" x14ac:dyDescent="0.25">
      <c r="E630" s="58"/>
    </row>
    <row r="631" spans="5:5" x14ac:dyDescent="0.25">
      <c r="E631" s="58"/>
    </row>
    <row r="632" spans="5:5" x14ac:dyDescent="0.25">
      <c r="E632" s="58"/>
    </row>
    <row r="633" spans="5:5" x14ac:dyDescent="0.25">
      <c r="E633" s="58"/>
    </row>
    <row r="634" spans="5:5" x14ac:dyDescent="0.25">
      <c r="E634" s="58"/>
    </row>
    <row r="635" spans="5:5" x14ac:dyDescent="0.25">
      <c r="E635" s="58"/>
    </row>
    <row r="636" spans="5:5" x14ac:dyDescent="0.25">
      <c r="E636" s="58"/>
    </row>
    <row r="637" spans="5:5" x14ac:dyDescent="0.25">
      <c r="E637" s="58"/>
    </row>
    <row r="638" spans="5:5" x14ac:dyDescent="0.25">
      <c r="E638" s="58"/>
    </row>
    <row r="639" spans="5:5" x14ac:dyDescent="0.25">
      <c r="E639" s="58"/>
    </row>
    <row r="640" spans="5:5" x14ac:dyDescent="0.25">
      <c r="E640" s="58"/>
    </row>
    <row r="641" spans="5:5" x14ac:dyDescent="0.25">
      <c r="E641" s="58"/>
    </row>
    <row r="642" spans="5:5" x14ac:dyDescent="0.25">
      <c r="E642" s="58"/>
    </row>
    <row r="643" spans="5:5" x14ac:dyDescent="0.25">
      <c r="E643" s="58"/>
    </row>
    <row r="644" spans="5:5" x14ac:dyDescent="0.25">
      <c r="E644" s="58"/>
    </row>
    <row r="645" spans="5:5" x14ac:dyDescent="0.25">
      <c r="E645" s="58"/>
    </row>
    <row r="646" spans="5:5" x14ac:dyDescent="0.25">
      <c r="E646" s="58"/>
    </row>
    <row r="647" spans="5:5" x14ac:dyDescent="0.25">
      <c r="E647" s="58"/>
    </row>
    <row r="648" spans="5:5" x14ac:dyDescent="0.25">
      <c r="E648" s="58"/>
    </row>
    <row r="649" spans="5:5" x14ac:dyDescent="0.25">
      <c r="E649" s="58"/>
    </row>
    <row r="650" spans="5:5" x14ac:dyDescent="0.25">
      <c r="E650" s="58"/>
    </row>
    <row r="651" spans="5:5" x14ac:dyDescent="0.25">
      <c r="E651" s="58"/>
    </row>
    <row r="652" spans="5:5" x14ac:dyDescent="0.25">
      <c r="E652" s="58"/>
    </row>
    <row r="653" spans="5:5" x14ac:dyDescent="0.25">
      <c r="E653" s="58"/>
    </row>
    <row r="654" spans="5:5" x14ac:dyDescent="0.25">
      <c r="E654" s="58"/>
    </row>
    <row r="655" spans="5:5" x14ac:dyDescent="0.25">
      <c r="E655" s="58"/>
    </row>
    <row r="656" spans="5:5" x14ac:dyDescent="0.25">
      <c r="E656" s="58"/>
    </row>
    <row r="657" spans="5:5" x14ac:dyDescent="0.25">
      <c r="E657" s="58"/>
    </row>
    <row r="658" spans="5:5" x14ac:dyDescent="0.25">
      <c r="E658" s="58"/>
    </row>
    <row r="659" spans="5:5" x14ac:dyDescent="0.25">
      <c r="E659" s="58"/>
    </row>
    <row r="660" spans="5:5" x14ac:dyDescent="0.25">
      <c r="E660" s="58"/>
    </row>
    <row r="661" spans="5:5" x14ac:dyDescent="0.25">
      <c r="E661" s="58"/>
    </row>
    <row r="662" spans="5:5" x14ac:dyDescent="0.25">
      <c r="E662" s="58"/>
    </row>
    <row r="663" spans="5:5" x14ac:dyDescent="0.25">
      <c r="E663" s="58"/>
    </row>
    <row r="664" spans="5:5" x14ac:dyDescent="0.25">
      <c r="E664" s="58"/>
    </row>
    <row r="665" spans="5:5" x14ac:dyDescent="0.25">
      <c r="E665" s="58"/>
    </row>
    <row r="666" spans="5:5" x14ac:dyDescent="0.25">
      <c r="E666" s="58"/>
    </row>
    <row r="667" spans="5:5" x14ac:dyDescent="0.25">
      <c r="E667" s="58"/>
    </row>
    <row r="668" spans="5:5" x14ac:dyDescent="0.25">
      <c r="E668" s="58"/>
    </row>
    <row r="669" spans="5:5" x14ac:dyDescent="0.25">
      <c r="E669" s="58"/>
    </row>
    <row r="670" spans="5:5" x14ac:dyDescent="0.25">
      <c r="E670" s="58"/>
    </row>
    <row r="671" spans="5:5" x14ac:dyDescent="0.25">
      <c r="E671" s="58"/>
    </row>
    <row r="672" spans="5:5" x14ac:dyDescent="0.25">
      <c r="E672" s="58"/>
    </row>
    <row r="673" spans="5:5" x14ac:dyDescent="0.25">
      <c r="E673" s="58"/>
    </row>
    <row r="674" spans="5:5" x14ac:dyDescent="0.25">
      <c r="E674" s="58"/>
    </row>
    <row r="675" spans="5:5" x14ac:dyDescent="0.25">
      <c r="E675" s="58"/>
    </row>
    <row r="676" spans="5:5" x14ac:dyDescent="0.25">
      <c r="E676" s="58"/>
    </row>
    <row r="677" spans="5:5" x14ac:dyDescent="0.25">
      <c r="E677" s="58"/>
    </row>
    <row r="678" spans="5:5" x14ac:dyDescent="0.25">
      <c r="E678" s="58"/>
    </row>
    <row r="679" spans="5:5" x14ac:dyDescent="0.25">
      <c r="E679" s="58"/>
    </row>
    <row r="680" spans="5:5" x14ac:dyDescent="0.25">
      <c r="E680" s="58"/>
    </row>
    <row r="681" spans="5:5" x14ac:dyDescent="0.25">
      <c r="E681" s="58"/>
    </row>
    <row r="682" spans="5:5" x14ac:dyDescent="0.25">
      <c r="E682" s="58"/>
    </row>
    <row r="683" spans="5:5" x14ac:dyDescent="0.25">
      <c r="E683" s="58"/>
    </row>
    <row r="684" spans="5:5" x14ac:dyDescent="0.25">
      <c r="E684" s="58"/>
    </row>
    <row r="685" spans="5:5" x14ac:dyDescent="0.25">
      <c r="E685" s="58"/>
    </row>
    <row r="686" spans="5:5" x14ac:dyDescent="0.25">
      <c r="E686" s="58"/>
    </row>
    <row r="687" spans="5:5" x14ac:dyDescent="0.25">
      <c r="E687" s="58"/>
    </row>
    <row r="688" spans="5:5" x14ac:dyDescent="0.25">
      <c r="E688" s="58"/>
    </row>
    <row r="689" spans="5:5" x14ac:dyDescent="0.25">
      <c r="E689" s="58"/>
    </row>
    <row r="690" spans="5:5" x14ac:dyDescent="0.25">
      <c r="E690" s="58"/>
    </row>
    <row r="691" spans="5:5" x14ac:dyDescent="0.25">
      <c r="E691" s="58"/>
    </row>
    <row r="692" spans="5:5" x14ac:dyDescent="0.25">
      <c r="E692" s="58"/>
    </row>
    <row r="693" spans="5:5" x14ac:dyDescent="0.25">
      <c r="E693" s="58"/>
    </row>
    <row r="694" spans="5:5" x14ac:dyDescent="0.25">
      <c r="E694" s="58"/>
    </row>
    <row r="695" spans="5:5" x14ac:dyDescent="0.25">
      <c r="E695" s="58"/>
    </row>
    <row r="696" spans="5:5" x14ac:dyDescent="0.25">
      <c r="E696" s="58"/>
    </row>
    <row r="697" spans="5:5" x14ac:dyDescent="0.25">
      <c r="E697" s="58"/>
    </row>
    <row r="698" spans="5:5" x14ac:dyDescent="0.25">
      <c r="E698" s="58"/>
    </row>
    <row r="699" spans="5:5" x14ac:dyDescent="0.25">
      <c r="E699" s="58"/>
    </row>
    <row r="700" spans="5:5" x14ac:dyDescent="0.25">
      <c r="E700" s="58"/>
    </row>
    <row r="701" spans="5:5" x14ac:dyDescent="0.25">
      <c r="E701" s="58"/>
    </row>
    <row r="702" spans="5:5" x14ac:dyDescent="0.25">
      <c r="E702" s="58"/>
    </row>
    <row r="703" spans="5:5" x14ac:dyDescent="0.25">
      <c r="E703" s="58"/>
    </row>
    <row r="704" spans="5:5" x14ac:dyDescent="0.25">
      <c r="E704" s="58"/>
    </row>
    <row r="705" spans="5:5" x14ac:dyDescent="0.25">
      <c r="E705" s="58"/>
    </row>
    <row r="706" spans="5:5" x14ac:dyDescent="0.25">
      <c r="E706" s="58"/>
    </row>
    <row r="707" spans="5:5" x14ac:dyDescent="0.25">
      <c r="E707" s="58"/>
    </row>
    <row r="708" spans="5:5" x14ac:dyDescent="0.25">
      <c r="E708" s="58"/>
    </row>
    <row r="709" spans="5:5" x14ac:dyDescent="0.25">
      <c r="E709" s="58"/>
    </row>
    <row r="710" spans="5:5" x14ac:dyDescent="0.25">
      <c r="E710" s="58"/>
    </row>
    <row r="711" spans="5:5" x14ac:dyDescent="0.25">
      <c r="E711" s="58"/>
    </row>
    <row r="712" spans="5:5" x14ac:dyDescent="0.25">
      <c r="E712" s="58"/>
    </row>
    <row r="713" spans="5:5" x14ac:dyDescent="0.25">
      <c r="E713" s="58"/>
    </row>
    <row r="714" spans="5:5" x14ac:dyDescent="0.25">
      <c r="E714" s="58"/>
    </row>
    <row r="715" spans="5:5" x14ac:dyDescent="0.25">
      <c r="E715" s="58"/>
    </row>
    <row r="716" spans="5:5" x14ac:dyDescent="0.25">
      <c r="E716" s="58"/>
    </row>
    <row r="717" spans="5:5" x14ac:dyDescent="0.25">
      <c r="E717" s="58"/>
    </row>
    <row r="718" spans="5:5" x14ac:dyDescent="0.25">
      <c r="E718" s="58"/>
    </row>
    <row r="719" spans="5:5" x14ac:dyDescent="0.25">
      <c r="E719" s="58"/>
    </row>
    <row r="720" spans="5:5" x14ac:dyDescent="0.25">
      <c r="E720" s="58"/>
    </row>
    <row r="721" spans="5:5" x14ac:dyDescent="0.25">
      <c r="E721" s="58"/>
    </row>
    <row r="722" spans="5:5" x14ac:dyDescent="0.25">
      <c r="E722" s="58"/>
    </row>
    <row r="723" spans="5:5" x14ac:dyDescent="0.25">
      <c r="E723" s="58"/>
    </row>
    <row r="724" spans="5:5" x14ac:dyDescent="0.25">
      <c r="E724" s="58"/>
    </row>
    <row r="725" spans="5:5" x14ac:dyDescent="0.25">
      <c r="E725" s="58"/>
    </row>
    <row r="726" spans="5:5" x14ac:dyDescent="0.25">
      <c r="E726" s="58"/>
    </row>
    <row r="727" spans="5:5" x14ac:dyDescent="0.25">
      <c r="E727" s="58"/>
    </row>
    <row r="728" spans="5:5" x14ac:dyDescent="0.25">
      <c r="E728" s="58"/>
    </row>
    <row r="729" spans="5:5" x14ac:dyDescent="0.25">
      <c r="E729" s="58"/>
    </row>
    <row r="730" spans="5:5" x14ac:dyDescent="0.25">
      <c r="E730" s="58"/>
    </row>
    <row r="731" spans="5:5" x14ac:dyDescent="0.25">
      <c r="E731" s="58"/>
    </row>
    <row r="732" spans="5:5" x14ac:dyDescent="0.25">
      <c r="E732" s="58"/>
    </row>
    <row r="733" spans="5:5" x14ac:dyDescent="0.25">
      <c r="E733" s="58"/>
    </row>
    <row r="734" spans="5:5" x14ac:dyDescent="0.25">
      <c r="E734" s="58"/>
    </row>
    <row r="735" spans="5:5" x14ac:dyDescent="0.25">
      <c r="E735" s="58"/>
    </row>
    <row r="736" spans="5:5" x14ac:dyDescent="0.25">
      <c r="E736" s="58"/>
    </row>
    <row r="737" spans="5:5" x14ac:dyDescent="0.25">
      <c r="E737" s="58"/>
    </row>
    <row r="738" spans="5:5" x14ac:dyDescent="0.25">
      <c r="E738" s="58"/>
    </row>
    <row r="739" spans="5:5" x14ac:dyDescent="0.25">
      <c r="E739" s="58"/>
    </row>
    <row r="740" spans="5:5" x14ac:dyDescent="0.25">
      <c r="E740" s="58"/>
    </row>
    <row r="741" spans="5:5" x14ac:dyDescent="0.25">
      <c r="E741" s="58"/>
    </row>
    <row r="742" spans="5:5" x14ac:dyDescent="0.25">
      <c r="E742" s="58"/>
    </row>
    <row r="743" spans="5:5" x14ac:dyDescent="0.25">
      <c r="E743" s="58"/>
    </row>
    <row r="744" spans="5:5" x14ac:dyDescent="0.25">
      <c r="E744" s="58"/>
    </row>
    <row r="745" spans="5:5" x14ac:dyDescent="0.25">
      <c r="E745" s="58"/>
    </row>
    <row r="746" spans="5:5" x14ac:dyDescent="0.25">
      <c r="E746" s="58"/>
    </row>
    <row r="747" spans="5:5" x14ac:dyDescent="0.25">
      <c r="E747" s="58"/>
    </row>
    <row r="748" spans="5:5" x14ac:dyDescent="0.25">
      <c r="E748" s="58"/>
    </row>
    <row r="749" spans="5:5" x14ac:dyDescent="0.25">
      <c r="E749" s="58"/>
    </row>
    <row r="750" spans="5:5" x14ac:dyDescent="0.25">
      <c r="E750" s="58"/>
    </row>
    <row r="751" spans="5:5" x14ac:dyDescent="0.25">
      <c r="E751" s="58"/>
    </row>
    <row r="752" spans="5:5" x14ac:dyDescent="0.25">
      <c r="E752" s="58"/>
    </row>
    <row r="753" spans="5:5" x14ac:dyDescent="0.25">
      <c r="E753" s="58"/>
    </row>
    <row r="754" spans="5:5" x14ac:dyDescent="0.25">
      <c r="E754" s="58"/>
    </row>
    <row r="755" spans="5:5" x14ac:dyDescent="0.25">
      <c r="E755" s="58"/>
    </row>
    <row r="756" spans="5:5" x14ac:dyDescent="0.25">
      <c r="E756" s="58"/>
    </row>
    <row r="757" spans="5:5" x14ac:dyDescent="0.25">
      <c r="E757" s="58"/>
    </row>
    <row r="758" spans="5:5" x14ac:dyDescent="0.25">
      <c r="E758" s="58"/>
    </row>
    <row r="759" spans="5:5" x14ac:dyDescent="0.25">
      <c r="E759" s="58"/>
    </row>
    <row r="760" spans="5:5" x14ac:dyDescent="0.25">
      <c r="E760" s="58"/>
    </row>
    <row r="761" spans="5:5" x14ac:dyDescent="0.25">
      <c r="E761" s="58"/>
    </row>
    <row r="762" spans="5:5" x14ac:dyDescent="0.25">
      <c r="E762" s="58"/>
    </row>
    <row r="763" spans="5:5" x14ac:dyDescent="0.25">
      <c r="E763" s="58"/>
    </row>
    <row r="764" spans="5:5" x14ac:dyDescent="0.25">
      <c r="E764" s="58"/>
    </row>
    <row r="765" spans="5:5" x14ac:dyDescent="0.25">
      <c r="E765" s="58"/>
    </row>
    <row r="766" spans="5:5" x14ac:dyDescent="0.25">
      <c r="E766" s="58"/>
    </row>
    <row r="767" spans="5:5" x14ac:dyDescent="0.25">
      <c r="E767" s="58"/>
    </row>
    <row r="768" spans="5:5" x14ac:dyDescent="0.25">
      <c r="E768" s="58"/>
    </row>
    <row r="769" spans="5:5" x14ac:dyDescent="0.25">
      <c r="E769" s="58"/>
    </row>
    <row r="770" spans="5:5" x14ac:dyDescent="0.25">
      <c r="E770" s="58"/>
    </row>
    <row r="771" spans="5:5" x14ac:dyDescent="0.25">
      <c r="E771" s="58"/>
    </row>
    <row r="772" spans="5:5" x14ac:dyDescent="0.25">
      <c r="E772" s="58"/>
    </row>
    <row r="773" spans="5:5" x14ac:dyDescent="0.25">
      <c r="E773" s="58"/>
    </row>
    <row r="774" spans="5:5" x14ac:dyDescent="0.25">
      <c r="E774" s="58"/>
    </row>
    <row r="775" spans="5:5" x14ac:dyDescent="0.25">
      <c r="E775" s="58"/>
    </row>
    <row r="776" spans="5:5" x14ac:dyDescent="0.25">
      <c r="E776" s="58"/>
    </row>
    <row r="777" spans="5:5" x14ac:dyDescent="0.25">
      <c r="E777" s="58"/>
    </row>
    <row r="778" spans="5:5" x14ac:dyDescent="0.25">
      <c r="E778" s="58"/>
    </row>
    <row r="779" spans="5:5" x14ac:dyDescent="0.25">
      <c r="E779" s="58"/>
    </row>
    <row r="780" spans="5:5" x14ac:dyDescent="0.25">
      <c r="E780" s="58"/>
    </row>
    <row r="781" spans="5:5" x14ac:dyDescent="0.25">
      <c r="E781" s="58"/>
    </row>
    <row r="782" spans="5:5" x14ac:dyDescent="0.25">
      <c r="E782" s="58"/>
    </row>
    <row r="783" spans="5:5" x14ac:dyDescent="0.25">
      <c r="E783" s="58"/>
    </row>
    <row r="784" spans="5:5" x14ac:dyDescent="0.25">
      <c r="E784" s="58"/>
    </row>
    <row r="785" spans="5:5" x14ac:dyDescent="0.25">
      <c r="E785" s="58"/>
    </row>
    <row r="786" spans="5:5" x14ac:dyDescent="0.25">
      <c r="E786" s="58"/>
    </row>
    <row r="787" spans="5:5" x14ac:dyDescent="0.25">
      <c r="E787" s="58"/>
    </row>
    <row r="788" spans="5:5" x14ac:dyDescent="0.25">
      <c r="E788" s="58"/>
    </row>
    <row r="789" spans="5:5" x14ac:dyDescent="0.25">
      <c r="E789" s="58"/>
    </row>
    <row r="790" spans="5:5" x14ac:dyDescent="0.25">
      <c r="E790" s="58"/>
    </row>
    <row r="791" spans="5:5" x14ac:dyDescent="0.25">
      <c r="E791" s="58"/>
    </row>
    <row r="792" spans="5:5" x14ac:dyDescent="0.25">
      <c r="E792" s="58"/>
    </row>
    <row r="793" spans="5:5" x14ac:dyDescent="0.25">
      <c r="E793" s="58"/>
    </row>
    <row r="794" spans="5:5" x14ac:dyDescent="0.25">
      <c r="E794" s="58"/>
    </row>
    <row r="795" spans="5:5" x14ac:dyDescent="0.25">
      <c r="E795" s="58"/>
    </row>
    <row r="796" spans="5:5" x14ac:dyDescent="0.25">
      <c r="E796" s="58"/>
    </row>
    <row r="797" spans="5:5" x14ac:dyDescent="0.25">
      <c r="E797" s="58"/>
    </row>
    <row r="798" spans="5:5" x14ac:dyDescent="0.25">
      <c r="E798" s="58"/>
    </row>
    <row r="799" spans="5:5" x14ac:dyDescent="0.25">
      <c r="E799" s="58"/>
    </row>
    <row r="800" spans="5:5" x14ac:dyDescent="0.25">
      <c r="E800" s="58"/>
    </row>
    <row r="801" spans="5:5" x14ac:dyDescent="0.25">
      <c r="E801" s="58"/>
    </row>
    <row r="802" spans="5:5" x14ac:dyDescent="0.25">
      <c r="E802" s="58"/>
    </row>
    <row r="803" spans="5:5" x14ac:dyDescent="0.25">
      <c r="E803" s="58"/>
    </row>
    <row r="804" spans="5:5" x14ac:dyDescent="0.25">
      <c r="E804" s="58"/>
    </row>
    <row r="805" spans="5:5" x14ac:dyDescent="0.25">
      <c r="E805" s="58"/>
    </row>
    <row r="806" spans="5:5" x14ac:dyDescent="0.25">
      <c r="E806" s="58"/>
    </row>
    <row r="807" spans="5:5" x14ac:dyDescent="0.25">
      <c r="E807" s="58"/>
    </row>
    <row r="808" spans="5:5" x14ac:dyDescent="0.25">
      <c r="E808" s="58"/>
    </row>
    <row r="809" spans="5:5" x14ac:dyDescent="0.25">
      <c r="E809" s="58"/>
    </row>
    <row r="810" spans="5:5" x14ac:dyDescent="0.25">
      <c r="E810" s="58"/>
    </row>
    <row r="811" spans="5:5" x14ac:dyDescent="0.25">
      <c r="E811" s="58"/>
    </row>
    <row r="812" spans="5:5" x14ac:dyDescent="0.25">
      <c r="E812" s="58"/>
    </row>
    <row r="813" spans="5:5" x14ac:dyDescent="0.25">
      <c r="E813" s="58"/>
    </row>
    <row r="814" spans="5:5" x14ac:dyDescent="0.25">
      <c r="E814" s="58"/>
    </row>
    <row r="815" spans="5:5" x14ac:dyDescent="0.25">
      <c r="E815" s="58"/>
    </row>
    <row r="816" spans="5:5" x14ac:dyDescent="0.25">
      <c r="E816" s="58"/>
    </row>
    <row r="817" spans="5:5" x14ac:dyDescent="0.25">
      <c r="E817" s="58"/>
    </row>
    <row r="818" spans="5:5" x14ac:dyDescent="0.25">
      <c r="E818" s="58"/>
    </row>
    <row r="819" spans="5:5" x14ac:dyDescent="0.25">
      <c r="E819" s="58"/>
    </row>
    <row r="820" spans="5:5" x14ac:dyDescent="0.25">
      <c r="E820" s="58"/>
    </row>
    <row r="821" spans="5:5" x14ac:dyDescent="0.25">
      <c r="E821" s="58"/>
    </row>
    <row r="822" spans="5:5" x14ac:dyDescent="0.25">
      <c r="E822" s="58"/>
    </row>
    <row r="823" spans="5:5" x14ac:dyDescent="0.25">
      <c r="E823" s="58"/>
    </row>
    <row r="824" spans="5:5" x14ac:dyDescent="0.25">
      <c r="E824" s="58"/>
    </row>
    <row r="825" spans="5:5" x14ac:dyDescent="0.25">
      <c r="E825" s="58"/>
    </row>
    <row r="826" spans="5:5" x14ac:dyDescent="0.25">
      <c r="E826" s="58"/>
    </row>
    <row r="827" spans="5:5" x14ac:dyDescent="0.25">
      <c r="E827" s="58"/>
    </row>
    <row r="828" spans="5:5" x14ac:dyDescent="0.25">
      <c r="E828" s="58"/>
    </row>
    <row r="829" spans="5:5" x14ac:dyDescent="0.25">
      <c r="E829" s="58"/>
    </row>
    <row r="830" spans="5:5" x14ac:dyDescent="0.25">
      <c r="E830" s="58"/>
    </row>
    <row r="831" spans="5:5" x14ac:dyDescent="0.25">
      <c r="E831" s="58"/>
    </row>
    <row r="832" spans="5:5" x14ac:dyDescent="0.25">
      <c r="E832" s="58"/>
    </row>
    <row r="833" spans="5:5" x14ac:dyDescent="0.25">
      <c r="E833" s="58"/>
    </row>
    <row r="834" spans="5:5" x14ac:dyDescent="0.25">
      <c r="E834" s="58"/>
    </row>
    <row r="835" spans="5:5" x14ac:dyDescent="0.25">
      <c r="E835" s="58"/>
    </row>
    <row r="836" spans="5:5" x14ac:dyDescent="0.25">
      <c r="E836" s="58"/>
    </row>
    <row r="837" spans="5:5" x14ac:dyDescent="0.25">
      <c r="E837" s="58"/>
    </row>
    <row r="838" spans="5:5" x14ac:dyDescent="0.25">
      <c r="E838" s="58"/>
    </row>
    <row r="839" spans="5:5" x14ac:dyDescent="0.25">
      <c r="E839" s="58"/>
    </row>
    <row r="840" spans="5:5" x14ac:dyDescent="0.25">
      <c r="E840" s="58"/>
    </row>
    <row r="841" spans="5:5" x14ac:dyDescent="0.25">
      <c r="E841" s="58"/>
    </row>
    <row r="842" spans="5:5" x14ac:dyDescent="0.25">
      <c r="E842" s="58"/>
    </row>
    <row r="843" spans="5:5" x14ac:dyDescent="0.25">
      <c r="E843" s="58"/>
    </row>
    <row r="844" spans="5:5" x14ac:dyDescent="0.25">
      <c r="E844" s="58"/>
    </row>
    <row r="845" spans="5:5" x14ac:dyDescent="0.25">
      <c r="E845" s="58"/>
    </row>
    <row r="846" spans="5:5" x14ac:dyDescent="0.25">
      <c r="E846" s="58"/>
    </row>
    <row r="847" spans="5:5" x14ac:dyDescent="0.25">
      <c r="E847" s="58"/>
    </row>
    <row r="848" spans="5:5" x14ac:dyDescent="0.25">
      <c r="E848" s="58"/>
    </row>
    <row r="849" spans="5:5" x14ac:dyDescent="0.25">
      <c r="E849" s="58"/>
    </row>
    <row r="850" spans="5:5" x14ac:dyDescent="0.25">
      <c r="E850" s="58"/>
    </row>
    <row r="851" spans="5:5" x14ac:dyDescent="0.25">
      <c r="E851" s="58"/>
    </row>
    <row r="852" spans="5:5" x14ac:dyDescent="0.25">
      <c r="E852" s="58"/>
    </row>
    <row r="853" spans="5:5" x14ac:dyDescent="0.25">
      <c r="E853" s="58"/>
    </row>
    <row r="854" spans="5:5" x14ac:dyDescent="0.25">
      <c r="E854" s="58"/>
    </row>
    <row r="855" spans="5:5" x14ac:dyDescent="0.25">
      <c r="E855" s="58"/>
    </row>
    <row r="856" spans="5:5" x14ac:dyDescent="0.25">
      <c r="E856" s="58"/>
    </row>
    <row r="857" spans="5:5" x14ac:dyDescent="0.25">
      <c r="E857" s="58"/>
    </row>
    <row r="858" spans="5:5" x14ac:dyDescent="0.25">
      <c r="E858" s="58"/>
    </row>
    <row r="859" spans="5:5" x14ac:dyDescent="0.25">
      <c r="E859" s="58"/>
    </row>
    <row r="860" spans="5:5" x14ac:dyDescent="0.25">
      <c r="E860" s="58"/>
    </row>
    <row r="861" spans="5:5" x14ac:dyDescent="0.25">
      <c r="E861" s="58"/>
    </row>
    <row r="862" spans="5:5" x14ac:dyDescent="0.25">
      <c r="E862" s="58"/>
    </row>
    <row r="863" spans="5:5" x14ac:dyDescent="0.25">
      <c r="E863" s="58"/>
    </row>
    <row r="864" spans="5:5" x14ac:dyDescent="0.25">
      <c r="E864" s="58"/>
    </row>
    <row r="865" spans="5:5" x14ac:dyDescent="0.25">
      <c r="E865" s="58"/>
    </row>
    <row r="866" spans="5:5" x14ac:dyDescent="0.25">
      <c r="E866" s="58"/>
    </row>
    <row r="867" spans="5:5" x14ac:dyDescent="0.25">
      <c r="E867" s="58"/>
    </row>
    <row r="868" spans="5:5" x14ac:dyDescent="0.25">
      <c r="E868" s="58"/>
    </row>
    <row r="869" spans="5:5" x14ac:dyDescent="0.25">
      <c r="E869" s="58"/>
    </row>
    <row r="870" spans="5:5" x14ac:dyDescent="0.25">
      <c r="E870" s="58"/>
    </row>
    <row r="871" spans="5:5" x14ac:dyDescent="0.25">
      <c r="E871" s="58"/>
    </row>
    <row r="872" spans="5:5" x14ac:dyDescent="0.25">
      <c r="E872" s="58"/>
    </row>
    <row r="873" spans="5:5" x14ac:dyDescent="0.25">
      <c r="E873" s="58"/>
    </row>
    <row r="874" spans="5:5" x14ac:dyDescent="0.25">
      <c r="E874" s="58"/>
    </row>
    <row r="875" spans="5:5" x14ac:dyDescent="0.25">
      <c r="E875" s="58"/>
    </row>
    <row r="876" spans="5:5" x14ac:dyDescent="0.25">
      <c r="E876" s="58"/>
    </row>
    <row r="877" spans="5:5" x14ac:dyDescent="0.25">
      <c r="E877" s="58"/>
    </row>
    <row r="878" spans="5:5" x14ac:dyDescent="0.25">
      <c r="E878" s="58"/>
    </row>
    <row r="879" spans="5:5" x14ac:dyDescent="0.25">
      <c r="E879" s="58"/>
    </row>
    <row r="880" spans="5:5" x14ac:dyDescent="0.25">
      <c r="E880" s="58"/>
    </row>
    <row r="881" spans="5:5" x14ac:dyDescent="0.25">
      <c r="E881" s="58"/>
    </row>
    <row r="882" spans="5:5" x14ac:dyDescent="0.25">
      <c r="E882" s="58"/>
    </row>
    <row r="883" spans="5:5" x14ac:dyDescent="0.25">
      <c r="E883" s="58"/>
    </row>
    <row r="884" spans="5:5" x14ac:dyDescent="0.25">
      <c r="E884" s="58"/>
    </row>
    <row r="885" spans="5:5" x14ac:dyDescent="0.25">
      <c r="E885" s="58"/>
    </row>
    <row r="886" spans="5:5" x14ac:dyDescent="0.25">
      <c r="E886" s="58"/>
    </row>
    <row r="887" spans="5:5" x14ac:dyDescent="0.25">
      <c r="E887" s="58"/>
    </row>
    <row r="888" spans="5:5" x14ac:dyDescent="0.25">
      <c r="E888" s="58"/>
    </row>
    <row r="889" spans="5:5" x14ac:dyDescent="0.25">
      <c r="E889" s="58"/>
    </row>
    <row r="890" spans="5:5" x14ac:dyDescent="0.25">
      <c r="E890" s="58"/>
    </row>
    <row r="891" spans="5:5" x14ac:dyDescent="0.25">
      <c r="E891" s="58"/>
    </row>
    <row r="892" spans="5:5" x14ac:dyDescent="0.25">
      <c r="E892" s="58"/>
    </row>
    <row r="893" spans="5:5" x14ac:dyDescent="0.25">
      <c r="E893" s="58"/>
    </row>
    <row r="894" spans="5:5" x14ac:dyDescent="0.25">
      <c r="E894" s="58"/>
    </row>
    <row r="895" spans="5:5" x14ac:dyDescent="0.25">
      <c r="E895" s="58"/>
    </row>
    <row r="896" spans="5:5" x14ac:dyDescent="0.25">
      <c r="E896" s="58"/>
    </row>
    <row r="897" spans="5:5" x14ac:dyDescent="0.25">
      <c r="E897" s="58"/>
    </row>
    <row r="898" spans="5:5" x14ac:dyDescent="0.25">
      <c r="E898" s="58"/>
    </row>
    <row r="899" spans="5:5" x14ac:dyDescent="0.25">
      <c r="E899" s="58"/>
    </row>
    <row r="900" spans="5:5" x14ac:dyDescent="0.25">
      <c r="E900" s="58"/>
    </row>
    <row r="901" spans="5:5" x14ac:dyDescent="0.25">
      <c r="E901" s="58"/>
    </row>
    <row r="902" spans="5:5" x14ac:dyDescent="0.25">
      <c r="E902" s="58"/>
    </row>
    <row r="903" spans="5:5" x14ac:dyDescent="0.25">
      <c r="E903" s="58"/>
    </row>
    <row r="904" spans="5:5" x14ac:dyDescent="0.25">
      <c r="E904" s="58"/>
    </row>
    <row r="905" spans="5:5" x14ac:dyDescent="0.25">
      <c r="E905" s="58"/>
    </row>
    <row r="906" spans="5:5" x14ac:dyDescent="0.25">
      <c r="E906" s="58"/>
    </row>
    <row r="907" spans="5:5" x14ac:dyDescent="0.25">
      <c r="E907" s="58"/>
    </row>
    <row r="908" spans="5:5" x14ac:dyDescent="0.25">
      <c r="E908" s="58"/>
    </row>
    <row r="909" spans="5:5" x14ac:dyDescent="0.25">
      <c r="E909" s="58"/>
    </row>
    <row r="910" spans="5:5" x14ac:dyDescent="0.25">
      <c r="E910" s="58"/>
    </row>
    <row r="911" spans="5:5" x14ac:dyDescent="0.25">
      <c r="E911" s="58"/>
    </row>
    <row r="912" spans="5:5" x14ac:dyDescent="0.25">
      <c r="E912" s="58"/>
    </row>
    <row r="913" spans="5:5" x14ac:dyDescent="0.25">
      <c r="E913" s="58"/>
    </row>
    <row r="914" spans="5:5" x14ac:dyDescent="0.25">
      <c r="E914" s="58"/>
    </row>
    <row r="915" spans="5:5" x14ac:dyDescent="0.25">
      <c r="E915" s="58"/>
    </row>
    <row r="916" spans="5:5" x14ac:dyDescent="0.25">
      <c r="E916" s="58"/>
    </row>
    <row r="917" spans="5:5" x14ac:dyDescent="0.25">
      <c r="E917" s="58"/>
    </row>
    <row r="918" spans="5:5" x14ac:dyDescent="0.25">
      <c r="E918" s="58"/>
    </row>
    <row r="919" spans="5:5" x14ac:dyDescent="0.25">
      <c r="E919" s="58"/>
    </row>
    <row r="920" spans="5:5" x14ac:dyDescent="0.25">
      <c r="E920" s="58"/>
    </row>
    <row r="921" spans="5:5" x14ac:dyDescent="0.25">
      <c r="E921" s="58"/>
    </row>
    <row r="922" spans="5:5" x14ac:dyDescent="0.25">
      <c r="E922" s="58"/>
    </row>
    <row r="923" spans="5:5" x14ac:dyDescent="0.25">
      <c r="E923" s="58"/>
    </row>
    <row r="924" spans="5:5" x14ac:dyDescent="0.25">
      <c r="E924" s="58"/>
    </row>
    <row r="925" spans="5:5" x14ac:dyDescent="0.25">
      <c r="E925" s="58"/>
    </row>
    <row r="926" spans="5:5" x14ac:dyDescent="0.25">
      <c r="E926" s="58"/>
    </row>
    <row r="927" spans="5:5" x14ac:dyDescent="0.25">
      <c r="E927" s="58"/>
    </row>
    <row r="928" spans="5:5" x14ac:dyDescent="0.25">
      <c r="E928" s="58"/>
    </row>
    <row r="929" spans="5:5" x14ac:dyDescent="0.25">
      <c r="E929" s="58"/>
    </row>
    <row r="930" spans="5:5" x14ac:dyDescent="0.25">
      <c r="E930" s="58"/>
    </row>
    <row r="931" spans="5:5" x14ac:dyDescent="0.25">
      <c r="E931" s="58"/>
    </row>
    <row r="932" spans="5:5" x14ac:dyDescent="0.25">
      <c r="E932" s="58"/>
    </row>
    <row r="933" spans="5:5" x14ac:dyDescent="0.25">
      <c r="E933" s="58"/>
    </row>
    <row r="934" spans="5:5" x14ac:dyDescent="0.25">
      <c r="E934" s="58"/>
    </row>
    <row r="935" spans="5:5" x14ac:dyDescent="0.25">
      <c r="E935" s="58"/>
    </row>
    <row r="936" spans="5:5" x14ac:dyDescent="0.25">
      <c r="E936" s="58"/>
    </row>
    <row r="937" spans="5:5" x14ac:dyDescent="0.25">
      <c r="E937" s="58"/>
    </row>
    <row r="938" spans="5:5" x14ac:dyDescent="0.25">
      <c r="E938" s="58"/>
    </row>
    <row r="939" spans="5:5" x14ac:dyDescent="0.25">
      <c r="E939" s="58"/>
    </row>
    <row r="940" spans="5:5" x14ac:dyDescent="0.25">
      <c r="E940" s="58"/>
    </row>
    <row r="941" spans="5:5" x14ac:dyDescent="0.25">
      <c r="E941" s="58"/>
    </row>
    <row r="942" spans="5:5" x14ac:dyDescent="0.25">
      <c r="E942" s="58"/>
    </row>
    <row r="943" spans="5:5" x14ac:dyDescent="0.25">
      <c r="E943" s="58"/>
    </row>
    <row r="944" spans="5:5" x14ac:dyDescent="0.25">
      <c r="E944" s="58"/>
    </row>
    <row r="945" spans="5:5" x14ac:dyDescent="0.25">
      <c r="E945" s="58"/>
    </row>
    <row r="946" spans="5:5" x14ac:dyDescent="0.25">
      <c r="E946" s="58"/>
    </row>
    <row r="947" spans="5:5" x14ac:dyDescent="0.25">
      <c r="E947" s="58"/>
    </row>
    <row r="948" spans="5:5" x14ac:dyDescent="0.25">
      <c r="E948" s="58"/>
    </row>
    <row r="949" spans="5:5" x14ac:dyDescent="0.25">
      <c r="E949" s="58"/>
    </row>
    <row r="950" spans="5:5" x14ac:dyDescent="0.25">
      <c r="E950" s="58"/>
    </row>
    <row r="951" spans="5:5" x14ac:dyDescent="0.25">
      <c r="E951" s="58"/>
    </row>
    <row r="952" spans="5:5" x14ac:dyDescent="0.25">
      <c r="E952" s="58"/>
    </row>
    <row r="953" spans="5:5" x14ac:dyDescent="0.25">
      <c r="E953" s="58"/>
    </row>
    <row r="954" spans="5:5" x14ac:dyDescent="0.25">
      <c r="E954" s="58"/>
    </row>
    <row r="955" spans="5:5" x14ac:dyDescent="0.25">
      <c r="E955" s="58"/>
    </row>
    <row r="956" spans="5:5" x14ac:dyDescent="0.25">
      <c r="E956" s="58"/>
    </row>
    <row r="957" spans="5:5" x14ac:dyDescent="0.25">
      <c r="E957" s="58"/>
    </row>
    <row r="958" spans="5:5" x14ac:dyDescent="0.25">
      <c r="E958" s="58"/>
    </row>
    <row r="959" spans="5:5" x14ac:dyDescent="0.25">
      <c r="E959" s="58"/>
    </row>
    <row r="960" spans="5:5" x14ac:dyDescent="0.25">
      <c r="E960" s="58"/>
    </row>
    <row r="961" spans="5:5" x14ac:dyDescent="0.25">
      <c r="E961" s="58"/>
    </row>
    <row r="962" spans="5:5" x14ac:dyDescent="0.25">
      <c r="E962" s="58"/>
    </row>
    <row r="963" spans="5:5" x14ac:dyDescent="0.25">
      <c r="E963" s="58"/>
    </row>
    <row r="964" spans="5:5" x14ac:dyDescent="0.25">
      <c r="E964" s="58"/>
    </row>
    <row r="965" spans="5:5" x14ac:dyDescent="0.25">
      <c r="E965" s="58"/>
    </row>
    <row r="966" spans="5:5" x14ac:dyDescent="0.25">
      <c r="E966" s="58"/>
    </row>
    <row r="967" spans="5:5" x14ac:dyDescent="0.25">
      <c r="E967" s="58"/>
    </row>
    <row r="968" spans="5:5" x14ac:dyDescent="0.25">
      <c r="E968" s="58"/>
    </row>
    <row r="969" spans="5:5" x14ac:dyDescent="0.25">
      <c r="E969" s="58"/>
    </row>
    <row r="970" spans="5:5" x14ac:dyDescent="0.25">
      <c r="E970" s="58"/>
    </row>
    <row r="971" spans="5:5" x14ac:dyDescent="0.25">
      <c r="E971" s="58"/>
    </row>
    <row r="972" spans="5:5" x14ac:dyDescent="0.25">
      <c r="E972" s="58"/>
    </row>
    <row r="973" spans="5:5" x14ac:dyDescent="0.25">
      <c r="E973" s="58"/>
    </row>
    <row r="974" spans="5:5" x14ac:dyDescent="0.25">
      <c r="E974" s="58"/>
    </row>
    <row r="975" spans="5:5" x14ac:dyDescent="0.25">
      <c r="E975" s="58"/>
    </row>
    <row r="976" spans="5:5" x14ac:dyDescent="0.25">
      <c r="E976" s="58"/>
    </row>
    <row r="977" spans="5:5" x14ac:dyDescent="0.25">
      <c r="E977" s="58"/>
    </row>
    <row r="978" spans="5:5" x14ac:dyDescent="0.25">
      <c r="E978" s="58"/>
    </row>
    <row r="979" spans="5:5" x14ac:dyDescent="0.25">
      <c r="E979" s="58"/>
    </row>
    <row r="980" spans="5:5" x14ac:dyDescent="0.25">
      <c r="E980" s="58"/>
    </row>
    <row r="981" spans="5:5" x14ac:dyDescent="0.25">
      <c r="E981" s="58"/>
    </row>
    <row r="982" spans="5:5" x14ac:dyDescent="0.25">
      <c r="E982" s="58"/>
    </row>
    <row r="983" spans="5:5" x14ac:dyDescent="0.25">
      <c r="E983" s="58"/>
    </row>
    <row r="984" spans="5:5" x14ac:dyDescent="0.25">
      <c r="E984" s="58"/>
    </row>
    <row r="985" spans="5:5" x14ac:dyDescent="0.25">
      <c r="E985" s="58"/>
    </row>
    <row r="986" spans="5:5" x14ac:dyDescent="0.25">
      <c r="E986" s="58"/>
    </row>
    <row r="987" spans="5:5" x14ac:dyDescent="0.25">
      <c r="E987" s="58"/>
    </row>
    <row r="988" spans="5:5" x14ac:dyDescent="0.25">
      <c r="E988" s="58"/>
    </row>
    <row r="989" spans="5:5" x14ac:dyDescent="0.25">
      <c r="E989" s="58"/>
    </row>
    <row r="990" spans="5:5" x14ac:dyDescent="0.25">
      <c r="E990" s="58"/>
    </row>
    <row r="991" spans="5:5" x14ac:dyDescent="0.25">
      <c r="E991" s="58"/>
    </row>
    <row r="992" spans="5:5" x14ac:dyDescent="0.25">
      <c r="E992" s="58"/>
    </row>
    <row r="993" spans="5:5" x14ac:dyDescent="0.25">
      <c r="E993" s="58"/>
    </row>
    <row r="994" spans="5:5" x14ac:dyDescent="0.25">
      <c r="E994" s="58"/>
    </row>
    <row r="995" spans="5:5" x14ac:dyDescent="0.25">
      <c r="E995" s="58"/>
    </row>
    <row r="996" spans="5:5" x14ac:dyDescent="0.25">
      <c r="E996" s="58"/>
    </row>
    <row r="997" spans="5:5" x14ac:dyDescent="0.25">
      <c r="E997" s="58"/>
    </row>
    <row r="998" spans="5:5" x14ac:dyDescent="0.25">
      <c r="E998" s="58"/>
    </row>
    <row r="999" spans="5:5" x14ac:dyDescent="0.25">
      <c r="E999" s="58"/>
    </row>
    <row r="1000" spans="5:5" x14ac:dyDescent="0.25">
      <c r="E1000" s="58"/>
    </row>
    <row r="1001" spans="5:5" x14ac:dyDescent="0.25">
      <c r="E1001" s="58"/>
    </row>
    <row r="1002" spans="5:5" x14ac:dyDescent="0.25">
      <c r="E1002" s="58"/>
    </row>
    <row r="1003" spans="5:5" x14ac:dyDescent="0.25">
      <c r="E1003" s="58"/>
    </row>
    <row r="1004" spans="5:5" x14ac:dyDescent="0.25">
      <c r="E1004" s="58"/>
    </row>
    <row r="1005" spans="5:5" x14ac:dyDescent="0.25">
      <c r="E1005" s="58"/>
    </row>
    <row r="1006" spans="5:5" x14ac:dyDescent="0.25">
      <c r="E1006" s="58"/>
    </row>
    <row r="1007" spans="5:5" x14ac:dyDescent="0.25">
      <c r="E1007" s="58"/>
    </row>
    <row r="1008" spans="5:5" x14ac:dyDescent="0.25">
      <c r="E1008" s="58"/>
    </row>
    <row r="1009" spans="5:5" x14ac:dyDescent="0.25">
      <c r="E1009" s="58"/>
    </row>
    <row r="1010" spans="5:5" x14ac:dyDescent="0.25">
      <c r="E1010" s="58"/>
    </row>
    <row r="1011" spans="5:5" x14ac:dyDescent="0.25">
      <c r="E1011" s="58"/>
    </row>
    <row r="1012" spans="5:5" x14ac:dyDescent="0.25">
      <c r="E1012" s="58"/>
    </row>
    <row r="1013" spans="5:5" x14ac:dyDescent="0.25">
      <c r="E1013" s="58"/>
    </row>
    <row r="1014" spans="5:5" x14ac:dyDescent="0.25">
      <c r="E1014" s="58"/>
    </row>
    <row r="1015" spans="5:5" x14ac:dyDescent="0.25">
      <c r="E1015" s="58"/>
    </row>
    <row r="1016" spans="5:5" x14ac:dyDescent="0.25">
      <c r="E1016" s="58"/>
    </row>
    <row r="1017" spans="5:5" x14ac:dyDescent="0.25">
      <c r="E1017" s="58"/>
    </row>
    <row r="1018" spans="5:5" x14ac:dyDescent="0.25">
      <c r="E1018" s="58"/>
    </row>
    <row r="1019" spans="5:5" x14ac:dyDescent="0.25">
      <c r="E1019" s="58"/>
    </row>
    <row r="1020" spans="5:5" x14ac:dyDescent="0.25">
      <c r="E1020" s="58"/>
    </row>
    <row r="1021" spans="5:5" x14ac:dyDescent="0.25">
      <c r="E1021" s="58"/>
    </row>
    <row r="1022" spans="5:5" x14ac:dyDescent="0.25">
      <c r="E1022" s="58"/>
    </row>
    <row r="1023" spans="5:5" x14ac:dyDescent="0.25">
      <c r="E1023" s="58"/>
    </row>
    <row r="1024" spans="5:5" x14ac:dyDescent="0.25">
      <c r="E1024" s="58"/>
    </row>
    <row r="1025" spans="5:5" x14ac:dyDescent="0.25">
      <c r="E1025" s="58"/>
    </row>
    <row r="1026" spans="5:5" x14ac:dyDescent="0.25">
      <c r="E1026" s="58"/>
    </row>
    <row r="1027" spans="5:5" x14ac:dyDescent="0.25">
      <c r="E1027" s="58"/>
    </row>
    <row r="1028" spans="5:5" x14ac:dyDescent="0.25">
      <c r="E1028" s="58"/>
    </row>
    <row r="1029" spans="5:5" x14ac:dyDescent="0.25">
      <c r="E1029" s="58"/>
    </row>
    <row r="1030" spans="5:5" x14ac:dyDescent="0.25">
      <c r="E1030" s="58"/>
    </row>
    <row r="1031" spans="5:5" x14ac:dyDescent="0.25">
      <c r="E1031" s="58"/>
    </row>
    <row r="1032" spans="5:5" x14ac:dyDescent="0.25">
      <c r="E1032" s="58"/>
    </row>
    <row r="1033" spans="5:5" x14ac:dyDescent="0.25">
      <c r="E1033" s="58"/>
    </row>
    <row r="1034" spans="5:5" x14ac:dyDescent="0.25">
      <c r="E1034" s="58"/>
    </row>
    <row r="1035" spans="5:5" x14ac:dyDescent="0.25">
      <c r="E1035" s="58"/>
    </row>
    <row r="1036" spans="5:5" x14ac:dyDescent="0.25">
      <c r="E1036" s="58"/>
    </row>
    <row r="1037" spans="5:5" x14ac:dyDescent="0.25">
      <c r="E1037" s="58"/>
    </row>
    <row r="1038" spans="5:5" x14ac:dyDescent="0.25">
      <c r="E1038" s="58"/>
    </row>
    <row r="1039" spans="5:5" x14ac:dyDescent="0.25">
      <c r="E1039" s="58"/>
    </row>
    <row r="1040" spans="5:5" x14ac:dyDescent="0.25">
      <c r="E1040" s="58"/>
    </row>
    <row r="1041" spans="5:5" x14ac:dyDescent="0.25">
      <c r="E1041" s="58"/>
    </row>
    <row r="1042" spans="5:5" x14ac:dyDescent="0.25">
      <c r="E1042" s="58"/>
    </row>
    <row r="1043" spans="5:5" x14ac:dyDescent="0.25">
      <c r="E1043" s="58"/>
    </row>
    <row r="1044" spans="5:5" x14ac:dyDescent="0.25">
      <c r="E1044" s="58"/>
    </row>
    <row r="1045" spans="5:5" x14ac:dyDescent="0.25">
      <c r="E1045" s="58"/>
    </row>
    <row r="1046" spans="5:5" x14ac:dyDescent="0.25">
      <c r="E1046" s="58"/>
    </row>
    <row r="1047" spans="5:5" x14ac:dyDescent="0.25">
      <c r="E1047" s="58"/>
    </row>
    <row r="1048" spans="5:5" x14ac:dyDescent="0.25">
      <c r="E1048" s="58"/>
    </row>
    <row r="1049" spans="5:5" x14ac:dyDescent="0.25">
      <c r="E1049" s="58"/>
    </row>
    <row r="1050" spans="5:5" x14ac:dyDescent="0.25">
      <c r="E1050" s="58"/>
    </row>
    <row r="1051" spans="5:5" x14ac:dyDescent="0.25">
      <c r="E1051" s="58"/>
    </row>
    <row r="1052" spans="5:5" x14ac:dyDescent="0.25">
      <c r="E1052" s="58"/>
    </row>
    <row r="1053" spans="5:5" x14ac:dyDescent="0.25">
      <c r="E1053" s="58"/>
    </row>
    <row r="1054" spans="5:5" x14ac:dyDescent="0.25">
      <c r="E1054" s="58"/>
    </row>
    <row r="1055" spans="5:5" x14ac:dyDescent="0.25">
      <c r="E1055" s="58"/>
    </row>
    <row r="1056" spans="5:5" x14ac:dyDescent="0.25">
      <c r="E1056" s="58"/>
    </row>
    <row r="1057" spans="5:5" x14ac:dyDescent="0.25">
      <c r="E1057" s="58"/>
    </row>
    <row r="1058" spans="5:5" x14ac:dyDescent="0.25">
      <c r="E1058" s="58"/>
    </row>
    <row r="1059" spans="5:5" x14ac:dyDescent="0.25">
      <c r="E1059" s="58"/>
    </row>
    <row r="1060" spans="5:5" x14ac:dyDescent="0.25">
      <c r="E1060" s="58"/>
    </row>
    <row r="1061" spans="5:5" x14ac:dyDescent="0.25">
      <c r="E1061" s="58"/>
    </row>
    <row r="1062" spans="5:5" x14ac:dyDescent="0.25">
      <c r="E1062" s="58"/>
    </row>
    <row r="1063" spans="5:5" x14ac:dyDescent="0.25">
      <c r="E1063" s="58"/>
    </row>
    <row r="1064" spans="5:5" x14ac:dyDescent="0.25">
      <c r="E1064" s="58"/>
    </row>
    <row r="1065" spans="5:5" x14ac:dyDescent="0.25">
      <c r="E1065" s="58"/>
    </row>
    <row r="1066" spans="5:5" x14ac:dyDescent="0.25">
      <c r="E1066" s="58"/>
    </row>
    <row r="1067" spans="5:5" x14ac:dyDescent="0.25">
      <c r="E1067" s="58"/>
    </row>
    <row r="1068" spans="5:5" x14ac:dyDescent="0.25">
      <c r="E1068" s="58"/>
    </row>
    <row r="1069" spans="5:5" x14ac:dyDescent="0.25">
      <c r="E1069" s="58"/>
    </row>
    <row r="1070" spans="5:5" x14ac:dyDescent="0.25">
      <c r="E1070" s="58"/>
    </row>
    <row r="1071" spans="5:5" x14ac:dyDescent="0.25">
      <c r="E1071" s="58"/>
    </row>
    <row r="1072" spans="5:5" x14ac:dyDescent="0.25">
      <c r="E1072" s="58"/>
    </row>
    <row r="1073" spans="5:5" x14ac:dyDescent="0.25">
      <c r="E1073" s="58"/>
    </row>
    <row r="1074" spans="5:5" x14ac:dyDescent="0.25">
      <c r="E1074" s="58"/>
    </row>
    <row r="1075" spans="5:5" x14ac:dyDescent="0.25">
      <c r="E1075" s="58"/>
    </row>
    <row r="1076" spans="5:5" x14ac:dyDescent="0.25">
      <c r="E1076" s="58"/>
    </row>
    <row r="1077" spans="5:5" x14ac:dyDescent="0.25">
      <c r="E1077" s="58"/>
    </row>
    <row r="1078" spans="5:5" x14ac:dyDescent="0.25">
      <c r="E1078" s="58"/>
    </row>
    <row r="1079" spans="5:5" x14ac:dyDescent="0.25">
      <c r="E1079" s="58"/>
    </row>
    <row r="1080" spans="5:5" x14ac:dyDescent="0.25">
      <c r="E1080" s="58"/>
    </row>
    <row r="1081" spans="5:5" x14ac:dyDescent="0.25">
      <c r="E1081" s="58"/>
    </row>
    <row r="1082" spans="5:5" x14ac:dyDescent="0.25">
      <c r="E1082" s="58"/>
    </row>
    <row r="1083" spans="5:5" x14ac:dyDescent="0.25">
      <c r="E1083" s="58"/>
    </row>
    <row r="1084" spans="5:5" x14ac:dyDescent="0.25">
      <c r="E1084" s="58"/>
    </row>
    <row r="1085" spans="5:5" x14ac:dyDescent="0.25">
      <c r="E1085" s="58"/>
    </row>
    <row r="1086" spans="5:5" x14ac:dyDescent="0.25">
      <c r="E1086" s="58"/>
    </row>
    <row r="1087" spans="5:5" x14ac:dyDescent="0.25">
      <c r="E1087" s="58"/>
    </row>
    <row r="1088" spans="5:5" x14ac:dyDescent="0.25">
      <c r="E1088" s="58"/>
    </row>
    <row r="1089" spans="5:5" x14ac:dyDescent="0.25">
      <c r="E1089" s="58"/>
    </row>
    <row r="1090" spans="5:5" x14ac:dyDescent="0.25">
      <c r="E1090" s="58"/>
    </row>
    <row r="1091" spans="5:5" x14ac:dyDescent="0.25">
      <c r="E1091" s="58"/>
    </row>
    <row r="1092" spans="5:5" x14ac:dyDescent="0.25">
      <c r="E1092" s="58"/>
    </row>
    <row r="1093" spans="5:5" x14ac:dyDescent="0.25">
      <c r="E1093" s="58"/>
    </row>
    <row r="1094" spans="5:5" x14ac:dyDescent="0.25">
      <c r="E1094" s="58"/>
    </row>
    <row r="1095" spans="5:5" x14ac:dyDescent="0.25">
      <c r="E1095" s="58"/>
    </row>
    <row r="1096" spans="5:5" x14ac:dyDescent="0.25">
      <c r="E1096" s="58"/>
    </row>
    <row r="1097" spans="5:5" x14ac:dyDescent="0.25">
      <c r="E1097" s="58"/>
    </row>
    <row r="1098" spans="5:5" x14ac:dyDescent="0.25">
      <c r="E1098" s="58"/>
    </row>
    <row r="1099" spans="5:5" x14ac:dyDescent="0.25">
      <c r="E1099" s="58"/>
    </row>
    <row r="1100" spans="5:5" x14ac:dyDescent="0.25">
      <c r="E1100" s="58"/>
    </row>
    <row r="1101" spans="5:5" x14ac:dyDescent="0.25">
      <c r="E1101" s="58"/>
    </row>
    <row r="1102" spans="5:5" x14ac:dyDescent="0.25">
      <c r="E1102" s="58"/>
    </row>
    <row r="1103" spans="5:5" x14ac:dyDescent="0.25">
      <c r="E1103" s="58"/>
    </row>
    <row r="1104" spans="5:5" x14ac:dyDescent="0.25">
      <c r="E1104" s="58"/>
    </row>
    <row r="1105" spans="5:5" x14ac:dyDescent="0.25">
      <c r="E1105" s="58"/>
    </row>
    <row r="1106" spans="5:5" x14ac:dyDescent="0.25">
      <c r="E1106" s="58"/>
    </row>
    <row r="1107" spans="5:5" x14ac:dyDescent="0.25">
      <c r="E1107" s="58"/>
    </row>
    <row r="1108" spans="5:5" x14ac:dyDescent="0.25">
      <c r="E1108" s="58"/>
    </row>
    <row r="1109" spans="5:5" x14ac:dyDescent="0.25">
      <c r="E1109" s="58"/>
    </row>
    <row r="1110" spans="5:5" x14ac:dyDescent="0.25">
      <c r="E1110" s="58"/>
    </row>
    <row r="1111" spans="5:5" x14ac:dyDescent="0.25">
      <c r="E1111" s="58"/>
    </row>
    <row r="1112" spans="5:5" x14ac:dyDescent="0.25">
      <c r="E1112" s="58"/>
    </row>
    <row r="1113" spans="5:5" x14ac:dyDescent="0.25">
      <c r="E1113" s="58"/>
    </row>
    <row r="1114" spans="5:5" x14ac:dyDescent="0.25">
      <c r="E1114" s="58"/>
    </row>
    <row r="1115" spans="5:5" x14ac:dyDescent="0.25">
      <c r="E1115" s="58"/>
    </row>
    <row r="1116" spans="5:5" x14ac:dyDescent="0.25">
      <c r="E1116" s="58"/>
    </row>
    <row r="1117" spans="5:5" x14ac:dyDescent="0.25">
      <c r="E1117" s="58"/>
    </row>
    <row r="1118" spans="5:5" x14ac:dyDescent="0.25">
      <c r="E1118" s="58"/>
    </row>
    <row r="1119" spans="5:5" x14ac:dyDescent="0.25">
      <c r="E1119" s="58"/>
    </row>
    <row r="1120" spans="5:5" x14ac:dyDescent="0.25">
      <c r="E1120" s="58"/>
    </row>
    <row r="1121" spans="5:5" x14ac:dyDescent="0.25">
      <c r="E1121" s="58"/>
    </row>
    <row r="1122" spans="5:5" x14ac:dyDescent="0.25">
      <c r="E1122" s="58"/>
    </row>
    <row r="1123" spans="5:5" x14ac:dyDescent="0.25">
      <c r="E1123" s="58"/>
    </row>
    <row r="1124" spans="5:5" x14ac:dyDescent="0.25">
      <c r="E1124" s="58"/>
    </row>
    <row r="1125" spans="5:5" x14ac:dyDescent="0.25">
      <c r="E1125" s="58"/>
    </row>
    <row r="1126" spans="5:5" x14ac:dyDescent="0.25">
      <c r="E1126" s="58"/>
    </row>
    <row r="1127" spans="5:5" x14ac:dyDescent="0.25">
      <c r="E1127" s="58"/>
    </row>
    <row r="1128" spans="5:5" x14ac:dyDescent="0.25">
      <c r="E1128" s="58"/>
    </row>
    <row r="1129" spans="5:5" x14ac:dyDescent="0.25">
      <c r="E1129" s="58"/>
    </row>
    <row r="1130" spans="5:5" x14ac:dyDescent="0.25">
      <c r="E1130" s="58"/>
    </row>
    <row r="1131" spans="5:5" x14ac:dyDescent="0.25">
      <c r="E1131" s="58"/>
    </row>
    <row r="1132" spans="5:5" x14ac:dyDescent="0.25">
      <c r="E1132" s="58"/>
    </row>
    <row r="1133" spans="5:5" x14ac:dyDescent="0.25">
      <c r="E1133" s="58"/>
    </row>
    <row r="1134" spans="5:5" x14ac:dyDescent="0.25">
      <c r="E1134" s="58"/>
    </row>
    <row r="1135" spans="5:5" x14ac:dyDescent="0.25">
      <c r="E1135" s="58"/>
    </row>
    <row r="1136" spans="5:5" x14ac:dyDescent="0.25">
      <c r="E1136" s="58"/>
    </row>
    <row r="1137" spans="5:5" x14ac:dyDescent="0.25">
      <c r="E1137" s="58"/>
    </row>
    <row r="1138" spans="5:5" x14ac:dyDescent="0.25">
      <c r="E1138" s="58"/>
    </row>
    <row r="1139" spans="5:5" x14ac:dyDescent="0.25">
      <c r="E1139" s="58"/>
    </row>
    <row r="1140" spans="5:5" x14ac:dyDescent="0.25">
      <c r="E1140" s="58"/>
    </row>
    <row r="1141" spans="5:5" x14ac:dyDescent="0.25">
      <c r="E1141" s="58"/>
    </row>
    <row r="1142" spans="5:5" x14ac:dyDescent="0.25">
      <c r="E1142" s="58"/>
    </row>
    <row r="1143" spans="5:5" x14ac:dyDescent="0.25">
      <c r="E1143" s="58"/>
    </row>
    <row r="1144" spans="5:5" x14ac:dyDescent="0.25">
      <c r="E1144" s="58"/>
    </row>
    <row r="1145" spans="5:5" x14ac:dyDescent="0.25">
      <c r="E1145" s="58"/>
    </row>
    <row r="1146" spans="5:5" x14ac:dyDescent="0.25">
      <c r="E1146" s="58"/>
    </row>
    <row r="1147" spans="5:5" x14ac:dyDescent="0.25">
      <c r="E1147" s="58"/>
    </row>
    <row r="1148" spans="5:5" x14ac:dyDescent="0.25">
      <c r="E1148" s="58"/>
    </row>
    <row r="1149" spans="5:5" x14ac:dyDescent="0.25">
      <c r="E1149" s="58"/>
    </row>
    <row r="1150" spans="5:5" x14ac:dyDescent="0.25">
      <c r="E1150" s="58"/>
    </row>
    <row r="1151" spans="5:5" x14ac:dyDescent="0.25">
      <c r="E1151" s="58"/>
    </row>
    <row r="1152" spans="5:5" x14ac:dyDescent="0.25">
      <c r="E1152" s="58"/>
    </row>
    <row r="1153" spans="5:5" x14ac:dyDescent="0.25">
      <c r="E1153" s="58"/>
    </row>
    <row r="1154" spans="5:5" x14ac:dyDescent="0.25">
      <c r="E1154" s="58"/>
    </row>
    <row r="1155" spans="5:5" x14ac:dyDescent="0.25">
      <c r="E1155" s="58"/>
    </row>
    <row r="1156" spans="5:5" x14ac:dyDescent="0.25">
      <c r="E1156" s="58"/>
    </row>
    <row r="1157" spans="5:5" x14ac:dyDescent="0.25">
      <c r="E1157" s="58"/>
    </row>
    <row r="1158" spans="5:5" x14ac:dyDescent="0.25">
      <c r="E1158" s="58"/>
    </row>
    <row r="1159" spans="5:5" x14ac:dyDescent="0.25">
      <c r="E1159" s="58"/>
    </row>
    <row r="1160" spans="5:5" x14ac:dyDescent="0.25">
      <c r="E1160" s="58"/>
    </row>
    <row r="1161" spans="5:5" x14ac:dyDescent="0.25">
      <c r="E1161" s="58"/>
    </row>
    <row r="1162" spans="5:5" x14ac:dyDescent="0.25">
      <c r="E1162" s="58"/>
    </row>
    <row r="1163" spans="5:5" x14ac:dyDescent="0.25">
      <c r="E1163" s="58"/>
    </row>
    <row r="1164" spans="5:5" x14ac:dyDescent="0.25">
      <c r="E1164" s="58"/>
    </row>
    <row r="1165" spans="5:5" x14ac:dyDescent="0.25">
      <c r="E1165" s="58"/>
    </row>
    <row r="1166" spans="5:5" x14ac:dyDescent="0.25">
      <c r="E1166" s="58"/>
    </row>
    <row r="1167" spans="5:5" x14ac:dyDescent="0.25">
      <c r="E1167" s="58"/>
    </row>
    <row r="1168" spans="5:5" x14ac:dyDescent="0.25">
      <c r="E1168" s="58"/>
    </row>
    <row r="1169" spans="5:5" x14ac:dyDescent="0.25">
      <c r="E1169" s="58"/>
    </row>
    <row r="1170" spans="5:5" x14ac:dyDescent="0.25">
      <c r="E1170" s="58"/>
    </row>
    <row r="1171" spans="5:5" x14ac:dyDescent="0.25">
      <c r="E1171" s="58"/>
    </row>
    <row r="1172" spans="5:5" x14ac:dyDescent="0.25">
      <c r="E1172" s="58"/>
    </row>
    <row r="1173" spans="5:5" x14ac:dyDescent="0.25">
      <c r="E1173" s="58"/>
    </row>
    <row r="1174" spans="5:5" x14ac:dyDescent="0.25">
      <c r="E1174" s="58"/>
    </row>
    <row r="1175" spans="5:5" x14ac:dyDescent="0.25">
      <c r="E1175" s="58"/>
    </row>
    <row r="1176" spans="5:5" x14ac:dyDescent="0.25">
      <c r="E1176" s="58"/>
    </row>
    <row r="1177" spans="5:5" x14ac:dyDescent="0.25">
      <c r="E1177" s="58"/>
    </row>
    <row r="1178" spans="5:5" x14ac:dyDescent="0.25">
      <c r="E1178" s="58"/>
    </row>
    <row r="1179" spans="5:5" x14ac:dyDescent="0.25">
      <c r="E1179" s="58"/>
    </row>
    <row r="1180" spans="5:5" x14ac:dyDescent="0.25">
      <c r="E1180" s="58"/>
    </row>
    <row r="1181" spans="5:5" x14ac:dyDescent="0.25">
      <c r="E1181" s="58"/>
    </row>
    <row r="1182" spans="5:5" x14ac:dyDescent="0.25">
      <c r="E1182" s="58"/>
    </row>
    <row r="1183" spans="5:5" x14ac:dyDescent="0.25">
      <c r="E1183" s="58"/>
    </row>
    <row r="1184" spans="5:5" x14ac:dyDescent="0.25">
      <c r="E1184" s="58"/>
    </row>
    <row r="1185" spans="5:5" x14ac:dyDescent="0.25">
      <c r="E1185" s="58"/>
    </row>
    <row r="1186" spans="5:5" x14ac:dyDescent="0.25">
      <c r="E1186" s="58"/>
    </row>
    <row r="1187" spans="5:5" x14ac:dyDescent="0.25">
      <c r="E1187" s="58"/>
    </row>
    <row r="1188" spans="5:5" x14ac:dyDescent="0.25">
      <c r="E1188" s="58"/>
    </row>
    <row r="1189" spans="5:5" x14ac:dyDescent="0.25">
      <c r="E1189" s="58"/>
    </row>
    <row r="1190" spans="5:5" x14ac:dyDescent="0.25">
      <c r="E1190" s="58"/>
    </row>
    <row r="1191" spans="5:5" x14ac:dyDescent="0.25">
      <c r="E1191" s="58"/>
    </row>
    <row r="1192" spans="5:5" x14ac:dyDescent="0.25">
      <c r="E1192" s="58"/>
    </row>
    <row r="1193" spans="5:5" x14ac:dyDescent="0.25">
      <c r="E1193" s="58"/>
    </row>
    <row r="1194" spans="5:5" x14ac:dyDescent="0.25">
      <c r="E1194" s="58"/>
    </row>
    <row r="1195" spans="5:5" x14ac:dyDescent="0.25">
      <c r="E1195" s="58"/>
    </row>
    <row r="1196" spans="5:5" x14ac:dyDescent="0.25">
      <c r="E1196" s="58"/>
    </row>
    <row r="1197" spans="5:5" x14ac:dyDescent="0.25">
      <c r="E1197" s="58"/>
    </row>
    <row r="1198" spans="5:5" x14ac:dyDescent="0.25">
      <c r="E1198" s="58"/>
    </row>
    <row r="1199" spans="5:5" x14ac:dyDescent="0.25">
      <c r="E1199" s="58"/>
    </row>
    <row r="1200" spans="5:5" x14ac:dyDescent="0.25">
      <c r="E1200" s="58"/>
    </row>
    <row r="1201" spans="5:5" x14ac:dyDescent="0.25">
      <c r="E1201" s="58"/>
    </row>
    <row r="1202" spans="5:5" x14ac:dyDescent="0.25">
      <c r="E1202" s="58"/>
    </row>
    <row r="1203" spans="5:5" x14ac:dyDescent="0.25">
      <c r="E1203" s="58"/>
    </row>
    <row r="1204" spans="5:5" x14ac:dyDescent="0.25">
      <c r="E1204" s="58"/>
    </row>
    <row r="1205" spans="5:5" x14ac:dyDescent="0.25">
      <c r="E1205" s="58"/>
    </row>
    <row r="1206" spans="5:5" x14ac:dyDescent="0.25">
      <c r="E1206" s="58"/>
    </row>
    <row r="1207" spans="5:5" x14ac:dyDescent="0.25">
      <c r="E1207" s="58"/>
    </row>
    <row r="1208" spans="5:5" x14ac:dyDescent="0.25">
      <c r="E1208" s="58"/>
    </row>
    <row r="1209" spans="5:5" x14ac:dyDescent="0.25">
      <c r="E1209" s="58"/>
    </row>
    <row r="1210" spans="5:5" x14ac:dyDescent="0.25">
      <c r="E1210" s="58"/>
    </row>
    <row r="1211" spans="5:5" x14ac:dyDescent="0.25">
      <c r="E1211" s="58"/>
    </row>
    <row r="1212" spans="5:5" x14ac:dyDescent="0.25">
      <c r="E1212" s="58"/>
    </row>
    <row r="1213" spans="5:5" x14ac:dyDescent="0.25">
      <c r="E1213" s="58"/>
    </row>
    <row r="1214" spans="5:5" x14ac:dyDescent="0.25">
      <c r="E1214" s="58"/>
    </row>
    <row r="1215" spans="5:5" x14ac:dyDescent="0.25">
      <c r="E1215" s="58"/>
    </row>
    <row r="1216" spans="5:5" x14ac:dyDescent="0.25">
      <c r="E1216" s="58"/>
    </row>
    <row r="1217" spans="5:5" x14ac:dyDescent="0.25">
      <c r="E1217" s="58"/>
    </row>
    <row r="1218" spans="5:5" x14ac:dyDescent="0.25">
      <c r="E1218" s="58"/>
    </row>
    <row r="1219" spans="5:5" x14ac:dyDescent="0.25">
      <c r="E1219" s="58"/>
    </row>
    <row r="1220" spans="5:5" x14ac:dyDescent="0.25">
      <c r="E1220" s="58"/>
    </row>
    <row r="1221" spans="5:5" x14ac:dyDescent="0.25">
      <c r="E1221" s="58"/>
    </row>
    <row r="1222" spans="5:5" x14ac:dyDescent="0.25">
      <c r="E1222" s="58"/>
    </row>
    <row r="1223" spans="5:5" x14ac:dyDescent="0.25">
      <c r="E1223" s="58"/>
    </row>
    <row r="1224" spans="5:5" x14ac:dyDescent="0.25">
      <c r="E1224" s="58"/>
    </row>
    <row r="1225" spans="5:5" x14ac:dyDescent="0.25">
      <c r="E1225" s="58"/>
    </row>
    <row r="1226" spans="5:5" x14ac:dyDescent="0.25">
      <c r="E1226" s="58"/>
    </row>
    <row r="1227" spans="5:5" x14ac:dyDescent="0.25">
      <c r="E1227" s="58"/>
    </row>
    <row r="1228" spans="5:5" x14ac:dyDescent="0.25">
      <c r="E1228" s="58"/>
    </row>
    <row r="1229" spans="5:5" x14ac:dyDescent="0.25">
      <c r="E1229" s="58"/>
    </row>
    <row r="1230" spans="5:5" x14ac:dyDescent="0.25">
      <c r="E1230" s="58"/>
    </row>
    <row r="1231" spans="5:5" x14ac:dyDescent="0.25">
      <c r="E1231" s="58"/>
    </row>
    <row r="1232" spans="5:5" x14ac:dyDescent="0.25">
      <c r="E1232" s="58"/>
    </row>
    <row r="1233" spans="5:5" x14ac:dyDescent="0.25">
      <c r="E1233" s="58"/>
    </row>
    <row r="1234" spans="5:5" x14ac:dyDescent="0.25">
      <c r="E1234" s="58"/>
    </row>
    <row r="1235" spans="5:5" x14ac:dyDescent="0.25">
      <c r="E1235" s="58"/>
    </row>
    <row r="1236" spans="5:5" x14ac:dyDescent="0.25">
      <c r="E1236" s="58"/>
    </row>
    <row r="1237" spans="5:5" x14ac:dyDescent="0.25">
      <c r="E1237" s="58"/>
    </row>
    <row r="1238" spans="5:5" x14ac:dyDescent="0.25">
      <c r="E1238" s="58"/>
    </row>
    <row r="1239" spans="5:5" x14ac:dyDescent="0.25">
      <c r="E1239" s="58"/>
    </row>
    <row r="1240" spans="5:5" x14ac:dyDescent="0.25">
      <c r="E1240" s="58"/>
    </row>
    <row r="1241" spans="5:5" x14ac:dyDescent="0.25">
      <c r="E1241" s="58"/>
    </row>
    <row r="1242" spans="5:5" x14ac:dyDescent="0.25">
      <c r="E1242" s="58"/>
    </row>
    <row r="1243" spans="5:5" x14ac:dyDescent="0.25">
      <c r="E1243" s="58"/>
    </row>
    <row r="1244" spans="5:5" x14ac:dyDescent="0.25">
      <c r="E1244" s="58"/>
    </row>
    <row r="1245" spans="5:5" x14ac:dyDescent="0.25">
      <c r="E1245" s="58"/>
    </row>
    <row r="1246" spans="5:5" x14ac:dyDescent="0.25">
      <c r="E1246" s="58"/>
    </row>
    <row r="1247" spans="5:5" x14ac:dyDescent="0.25">
      <c r="E1247" s="58"/>
    </row>
    <row r="1248" spans="5:5" x14ac:dyDescent="0.25">
      <c r="E1248" s="58"/>
    </row>
    <row r="1249" spans="5:5" x14ac:dyDescent="0.25">
      <c r="E1249" s="58"/>
    </row>
    <row r="1250" spans="5:5" x14ac:dyDescent="0.25">
      <c r="E1250" s="58"/>
    </row>
    <row r="1251" spans="5:5" x14ac:dyDescent="0.25">
      <c r="E1251" s="58"/>
    </row>
    <row r="1252" spans="5:5" x14ac:dyDescent="0.25">
      <c r="E1252" s="58"/>
    </row>
    <row r="1253" spans="5:5" x14ac:dyDescent="0.25">
      <c r="E1253" s="58"/>
    </row>
    <row r="1254" spans="5:5" x14ac:dyDescent="0.25">
      <c r="E1254" s="58"/>
    </row>
    <row r="1255" spans="5:5" x14ac:dyDescent="0.25">
      <c r="E1255" s="58"/>
    </row>
    <row r="1256" spans="5:5" x14ac:dyDescent="0.25">
      <c r="E1256" s="58"/>
    </row>
    <row r="1257" spans="5:5" x14ac:dyDescent="0.25">
      <c r="E1257" s="58"/>
    </row>
    <row r="1258" spans="5:5" x14ac:dyDescent="0.25">
      <c r="E1258" s="58"/>
    </row>
    <row r="1259" spans="5:5" x14ac:dyDescent="0.25">
      <c r="E1259" s="58"/>
    </row>
    <row r="1260" spans="5:5" x14ac:dyDescent="0.25">
      <c r="E1260" s="58"/>
    </row>
    <row r="1261" spans="5:5" x14ac:dyDescent="0.25">
      <c r="E1261" s="58"/>
    </row>
    <row r="1262" spans="5:5" x14ac:dyDescent="0.25">
      <c r="E1262" s="58"/>
    </row>
    <row r="1263" spans="5:5" x14ac:dyDescent="0.25">
      <c r="E1263" s="58"/>
    </row>
    <row r="1264" spans="5:5" x14ac:dyDescent="0.25">
      <c r="E1264" s="58"/>
    </row>
    <row r="1265" spans="5:5" x14ac:dyDescent="0.25">
      <c r="E1265" s="58"/>
    </row>
    <row r="1266" spans="5:5" x14ac:dyDescent="0.25">
      <c r="E1266" s="58"/>
    </row>
    <row r="1267" spans="5:5" x14ac:dyDescent="0.25">
      <c r="E1267" s="58"/>
    </row>
    <row r="1268" spans="5:5" x14ac:dyDescent="0.25">
      <c r="E1268" s="58"/>
    </row>
    <row r="1269" spans="5:5" x14ac:dyDescent="0.25">
      <c r="E1269" s="58"/>
    </row>
    <row r="1270" spans="5:5" x14ac:dyDescent="0.25">
      <c r="E1270" s="58"/>
    </row>
    <row r="1271" spans="5:5" x14ac:dyDescent="0.25">
      <c r="E1271" s="58"/>
    </row>
    <row r="1272" spans="5:5" x14ac:dyDescent="0.25">
      <c r="E1272" s="58"/>
    </row>
    <row r="1273" spans="5:5" x14ac:dyDescent="0.25">
      <c r="E1273" s="58"/>
    </row>
    <row r="1274" spans="5:5" x14ac:dyDescent="0.25">
      <c r="E1274" s="58"/>
    </row>
    <row r="1275" spans="5:5" x14ac:dyDescent="0.25">
      <c r="E1275" s="58"/>
    </row>
    <row r="1276" spans="5:5" x14ac:dyDescent="0.25">
      <c r="E1276" s="58"/>
    </row>
    <row r="1277" spans="5:5" x14ac:dyDescent="0.25">
      <c r="E1277" s="58"/>
    </row>
    <row r="1278" spans="5:5" x14ac:dyDescent="0.25">
      <c r="E1278" s="58"/>
    </row>
    <row r="1279" spans="5:5" x14ac:dyDescent="0.25">
      <c r="E1279" s="58"/>
    </row>
    <row r="1280" spans="5:5" x14ac:dyDescent="0.25">
      <c r="E1280" s="58"/>
    </row>
    <row r="1281" spans="5:5" x14ac:dyDescent="0.25">
      <c r="E1281" s="58"/>
    </row>
    <row r="1282" spans="5:5" x14ac:dyDescent="0.25">
      <c r="E1282" s="58"/>
    </row>
    <row r="1283" spans="5:5" x14ac:dyDescent="0.25">
      <c r="E1283" s="58"/>
    </row>
    <row r="1284" spans="5:5" x14ac:dyDescent="0.25">
      <c r="E1284" s="58"/>
    </row>
    <row r="1285" spans="5:5" x14ac:dyDescent="0.25">
      <c r="E1285" s="58"/>
    </row>
    <row r="1286" spans="5:5" x14ac:dyDescent="0.25">
      <c r="E1286" s="58"/>
    </row>
    <row r="1287" spans="5:5" x14ac:dyDescent="0.25">
      <c r="E1287" s="58"/>
    </row>
    <row r="1288" spans="5:5" x14ac:dyDescent="0.25">
      <c r="E1288" s="58"/>
    </row>
    <row r="1289" spans="5:5" x14ac:dyDescent="0.25">
      <c r="E1289" s="58"/>
    </row>
    <row r="1290" spans="5:5" x14ac:dyDescent="0.25">
      <c r="E1290" s="58"/>
    </row>
    <row r="1291" spans="5:5" x14ac:dyDescent="0.25">
      <c r="E1291" s="58"/>
    </row>
    <row r="1292" spans="5:5" x14ac:dyDescent="0.25">
      <c r="E1292" s="58"/>
    </row>
    <row r="1293" spans="5:5" x14ac:dyDescent="0.25">
      <c r="E1293" s="58"/>
    </row>
    <row r="1294" spans="5:5" x14ac:dyDescent="0.25">
      <c r="E1294" s="58"/>
    </row>
    <row r="1295" spans="5:5" x14ac:dyDescent="0.25">
      <c r="E1295" s="58"/>
    </row>
    <row r="1296" spans="5:5" x14ac:dyDescent="0.25">
      <c r="E1296" s="58"/>
    </row>
    <row r="1297" spans="5:5" x14ac:dyDescent="0.25">
      <c r="E1297" s="58"/>
    </row>
    <row r="1298" spans="5:5" x14ac:dyDescent="0.25">
      <c r="E1298" s="58"/>
    </row>
    <row r="1299" spans="5:5" x14ac:dyDescent="0.25">
      <c r="E1299" s="58"/>
    </row>
    <row r="1300" spans="5:5" x14ac:dyDescent="0.25">
      <c r="E1300" s="58"/>
    </row>
    <row r="1301" spans="5:5" x14ac:dyDescent="0.25">
      <c r="E1301" s="58"/>
    </row>
    <row r="1302" spans="5:5" x14ac:dyDescent="0.25">
      <c r="E1302" s="58"/>
    </row>
    <row r="1303" spans="5:5" x14ac:dyDescent="0.25">
      <c r="E1303" s="58"/>
    </row>
    <row r="1304" spans="5:5" x14ac:dyDescent="0.25">
      <c r="E1304" s="58"/>
    </row>
    <row r="1305" spans="5:5" x14ac:dyDescent="0.25">
      <c r="E1305" s="58"/>
    </row>
    <row r="1306" spans="5:5" x14ac:dyDescent="0.25">
      <c r="E1306" s="58"/>
    </row>
    <row r="1307" spans="5:5" x14ac:dyDescent="0.25">
      <c r="E1307" s="58"/>
    </row>
    <row r="1308" spans="5:5" x14ac:dyDescent="0.25">
      <c r="E1308" s="58"/>
    </row>
    <row r="1309" spans="5:5" x14ac:dyDescent="0.25">
      <c r="E1309" s="58"/>
    </row>
    <row r="1310" spans="5:5" x14ac:dyDescent="0.25">
      <c r="E1310" s="58"/>
    </row>
    <row r="1311" spans="5:5" x14ac:dyDescent="0.25">
      <c r="E1311" s="58"/>
    </row>
    <row r="1312" spans="5:5" x14ac:dyDescent="0.25">
      <c r="E1312" s="58"/>
    </row>
    <row r="1313" spans="5:5" x14ac:dyDescent="0.25">
      <c r="E1313" s="58"/>
    </row>
    <row r="1314" spans="5:5" x14ac:dyDescent="0.25">
      <c r="E1314" s="58"/>
    </row>
    <row r="1315" spans="5:5" x14ac:dyDescent="0.25">
      <c r="E1315" s="58"/>
    </row>
    <row r="1316" spans="5:5" x14ac:dyDescent="0.25">
      <c r="E1316" s="58"/>
    </row>
    <row r="1317" spans="5:5" x14ac:dyDescent="0.25">
      <c r="E1317" s="58"/>
    </row>
    <row r="1318" spans="5:5" x14ac:dyDescent="0.25">
      <c r="E1318" s="58"/>
    </row>
    <row r="1319" spans="5:5" x14ac:dyDescent="0.25">
      <c r="E1319" s="58"/>
    </row>
    <row r="1320" spans="5:5" x14ac:dyDescent="0.25">
      <c r="E1320" s="58"/>
    </row>
    <row r="1321" spans="5:5" x14ac:dyDescent="0.25">
      <c r="E1321" s="58"/>
    </row>
    <row r="1322" spans="5:5" x14ac:dyDescent="0.25">
      <c r="E1322" s="58"/>
    </row>
    <row r="1323" spans="5:5" x14ac:dyDescent="0.25">
      <c r="E1323" s="58"/>
    </row>
    <row r="1324" spans="5:5" x14ac:dyDescent="0.25">
      <c r="E1324" s="58"/>
    </row>
    <row r="1325" spans="5:5" x14ac:dyDescent="0.25">
      <c r="E1325" s="58"/>
    </row>
    <row r="1326" spans="5:5" x14ac:dyDescent="0.25">
      <c r="E1326" s="58"/>
    </row>
    <row r="1327" spans="5:5" x14ac:dyDescent="0.25">
      <c r="E1327" s="58"/>
    </row>
    <row r="1328" spans="5:5" x14ac:dyDescent="0.25">
      <c r="E1328" s="58"/>
    </row>
    <row r="1329" spans="5:5" x14ac:dyDescent="0.25">
      <c r="E1329" s="58"/>
    </row>
    <row r="1330" spans="5:5" x14ac:dyDescent="0.25">
      <c r="E1330" s="58"/>
    </row>
    <row r="1331" spans="5:5" x14ac:dyDescent="0.25">
      <c r="E1331" s="58"/>
    </row>
    <row r="1332" spans="5:5" x14ac:dyDescent="0.25">
      <c r="E1332" s="58"/>
    </row>
    <row r="1333" spans="5:5" x14ac:dyDescent="0.25">
      <c r="E1333" s="58"/>
    </row>
    <row r="1334" spans="5:5" x14ac:dyDescent="0.25">
      <c r="E1334" s="58"/>
    </row>
    <row r="1335" spans="5:5" x14ac:dyDescent="0.25">
      <c r="E1335" s="58"/>
    </row>
    <row r="1336" spans="5:5" x14ac:dyDescent="0.25">
      <c r="E1336" s="58"/>
    </row>
    <row r="1337" spans="5:5" x14ac:dyDescent="0.25">
      <c r="E1337" s="58"/>
    </row>
    <row r="1338" spans="5:5" x14ac:dyDescent="0.25">
      <c r="E1338" s="58"/>
    </row>
    <row r="1339" spans="5:5" x14ac:dyDescent="0.25">
      <c r="E1339" s="58"/>
    </row>
    <row r="1340" spans="5:5" x14ac:dyDescent="0.25">
      <c r="E1340" s="58"/>
    </row>
    <row r="1341" spans="5:5" x14ac:dyDescent="0.25">
      <c r="E1341" s="58"/>
    </row>
    <row r="1342" spans="5:5" x14ac:dyDescent="0.25">
      <c r="E1342" s="58"/>
    </row>
    <row r="1343" spans="5:5" x14ac:dyDescent="0.25">
      <c r="E1343" s="58"/>
    </row>
    <row r="1344" spans="5:5" x14ac:dyDescent="0.25">
      <c r="E1344" s="58"/>
    </row>
    <row r="1345" spans="5:5" x14ac:dyDescent="0.25">
      <c r="E1345" s="58"/>
    </row>
    <row r="1346" spans="5:5" x14ac:dyDescent="0.25">
      <c r="E1346" s="58"/>
    </row>
    <row r="1347" spans="5:5" x14ac:dyDescent="0.25">
      <c r="E1347" s="58"/>
    </row>
    <row r="1348" spans="5:5" x14ac:dyDescent="0.25">
      <c r="E1348" s="58"/>
    </row>
    <row r="1349" spans="5:5" x14ac:dyDescent="0.25">
      <c r="E1349" s="58"/>
    </row>
    <row r="1350" spans="5:5" x14ac:dyDescent="0.25">
      <c r="E1350" s="58"/>
    </row>
    <row r="1351" spans="5:5" x14ac:dyDescent="0.25">
      <c r="E1351" s="58"/>
    </row>
    <row r="1352" spans="5:5" x14ac:dyDescent="0.25">
      <c r="E1352" s="58"/>
    </row>
    <row r="1353" spans="5:5" x14ac:dyDescent="0.25">
      <c r="E1353" s="58"/>
    </row>
    <row r="1354" spans="5:5" x14ac:dyDescent="0.25">
      <c r="E1354" s="58"/>
    </row>
    <row r="1355" spans="5:5" x14ac:dyDescent="0.25">
      <c r="E1355" s="58"/>
    </row>
    <row r="1356" spans="5:5" x14ac:dyDescent="0.25">
      <c r="E1356" s="58"/>
    </row>
    <row r="1357" spans="5:5" x14ac:dyDescent="0.25">
      <c r="E1357" s="58"/>
    </row>
    <row r="1358" spans="5:5" x14ac:dyDescent="0.25">
      <c r="E1358" s="58"/>
    </row>
    <row r="1359" spans="5:5" x14ac:dyDescent="0.25">
      <c r="E1359" s="58"/>
    </row>
    <row r="1360" spans="5:5" x14ac:dyDescent="0.25">
      <c r="E1360" s="58"/>
    </row>
    <row r="1361" spans="5:5" x14ac:dyDescent="0.25">
      <c r="E1361" s="58"/>
    </row>
    <row r="1362" spans="5:5" x14ac:dyDescent="0.25">
      <c r="E1362" s="58"/>
    </row>
    <row r="1363" spans="5:5" x14ac:dyDescent="0.25">
      <c r="E1363" s="58"/>
    </row>
    <row r="1364" spans="5:5" x14ac:dyDescent="0.25">
      <c r="E1364" s="58"/>
    </row>
    <row r="1365" spans="5:5" x14ac:dyDescent="0.25">
      <c r="E1365" s="58"/>
    </row>
    <row r="1366" spans="5:5" x14ac:dyDescent="0.25">
      <c r="E1366" s="58"/>
    </row>
    <row r="1367" spans="5:5" x14ac:dyDescent="0.25">
      <c r="E1367" s="58"/>
    </row>
    <row r="1368" spans="5:5" x14ac:dyDescent="0.25">
      <c r="E1368" s="58"/>
    </row>
    <row r="1369" spans="5:5" x14ac:dyDescent="0.25">
      <c r="E1369" s="58"/>
    </row>
    <row r="1370" spans="5:5" x14ac:dyDescent="0.25">
      <c r="E1370" s="58"/>
    </row>
    <row r="1371" spans="5:5" x14ac:dyDescent="0.25">
      <c r="E1371" s="58"/>
    </row>
    <row r="1372" spans="5:5" x14ac:dyDescent="0.25">
      <c r="E1372" s="58"/>
    </row>
    <row r="1373" spans="5:5" x14ac:dyDescent="0.25">
      <c r="E1373" s="58"/>
    </row>
    <row r="1374" spans="5:5" x14ac:dyDescent="0.25">
      <c r="E1374" s="58"/>
    </row>
    <row r="1375" spans="5:5" x14ac:dyDescent="0.25">
      <c r="E1375" s="58"/>
    </row>
    <row r="1376" spans="5:5" x14ac:dyDescent="0.25">
      <c r="E1376" s="58"/>
    </row>
    <row r="1377" spans="5:5" x14ac:dyDescent="0.25">
      <c r="E1377" s="58"/>
    </row>
    <row r="1378" spans="5:5" x14ac:dyDescent="0.25">
      <c r="E1378" s="58"/>
    </row>
    <row r="1379" spans="5:5" x14ac:dyDescent="0.25">
      <c r="E1379" s="58"/>
    </row>
    <row r="1380" spans="5:5" x14ac:dyDescent="0.25">
      <c r="E1380" s="58"/>
    </row>
    <row r="1381" spans="5:5" x14ac:dyDescent="0.25">
      <c r="E1381" s="58"/>
    </row>
    <row r="1382" spans="5:5" x14ac:dyDescent="0.25">
      <c r="E1382" s="58"/>
    </row>
    <row r="1383" spans="5:5" x14ac:dyDescent="0.25">
      <c r="E1383" s="58"/>
    </row>
    <row r="1384" spans="5:5" x14ac:dyDescent="0.25">
      <c r="E1384" s="58"/>
    </row>
    <row r="1385" spans="5:5" x14ac:dyDescent="0.25">
      <c r="E1385" s="58"/>
    </row>
    <row r="1386" spans="5:5" x14ac:dyDescent="0.25">
      <c r="E1386" s="58"/>
    </row>
    <row r="1387" spans="5:5" x14ac:dyDescent="0.25">
      <c r="E1387" s="58"/>
    </row>
    <row r="1388" spans="5:5" x14ac:dyDescent="0.25">
      <c r="E1388" s="58"/>
    </row>
    <row r="1389" spans="5:5" x14ac:dyDescent="0.25">
      <c r="E1389" s="58"/>
    </row>
    <row r="1390" spans="5:5" x14ac:dyDescent="0.25">
      <c r="E1390" s="58"/>
    </row>
    <row r="1391" spans="5:5" x14ac:dyDescent="0.25">
      <c r="E1391" s="58"/>
    </row>
    <row r="1392" spans="5:5" x14ac:dyDescent="0.25">
      <c r="E1392" s="58"/>
    </row>
    <row r="1393" spans="5:5" x14ac:dyDescent="0.25">
      <c r="E1393" s="58"/>
    </row>
    <row r="1394" spans="5:5" x14ac:dyDescent="0.25">
      <c r="E1394" s="58"/>
    </row>
    <row r="1395" spans="5:5" x14ac:dyDescent="0.25">
      <c r="E1395" s="58"/>
    </row>
    <row r="1396" spans="5:5" x14ac:dyDescent="0.25">
      <c r="E1396" s="58"/>
    </row>
    <row r="1397" spans="5:5" x14ac:dyDescent="0.25">
      <c r="E1397" s="58"/>
    </row>
    <row r="1398" spans="5:5" x14ac:dyDescent="0.25">
      <c r="E1398" s="58"/>
    </row>
    <row r="1399" spans="5:5" x14ac:dyDescent="0.25">
      <c r="E1399" s="58"/>
    </row>
    <row r="1400" spans="5:5" x14ac:dyDescent="0.25">
      <c r="E1400" s="58"/>
    </row>
    <row r="1401" spans="5:5" x14ac:dyDescent="0.25">
      <c r="E1401" s="58"/>
    </row>
    <row r="1402" spans="5:5" x14ac:dyDescent="0.25">
      <c r="E1402" s="58"/>
    </row>
    <row r="1403" spans="5:5" x14ac:dyDescent="0.25">
      <c r="E1403" s="58"/>
    </row>
    <row r="1404" spans="5:5" x14ac:dyDescent="0.25">
      <c r="E1404" s="58"/>
    </row>
    <row r="1405" spans="5:5" x14ac:dyDescent="0.25">
      <c r="E1405" s="58"/>
    </row>
    <row r="1406" spans="5:5" x14ac:dyDescent="0.25">
      <c r="E1406" s="58"/>
    </row>
    <row r="1407" spans="5:5" x14ac:dyDescent="0.25">
      <c r="E1407" s="58"/>
    </row>
    <row r="1408" spans="5:5" x14ac:dyDescent="0.25">
      <c r="E1408" s="58"/>
    </row>
    <row r="1409" spans="5:5" x14ac:dyDescent="0.25">
      <c r="E1409" s="58"/>
    </row>
    <row r="1410" spans="5:5" x14ac:dyDescent="0.25">
      <c r="E1410" s="58"/>
    </row>
    <row r="1411" spans="5:5" x14ac:dyDescent="0.25">
      <c r="E1411" s="58"/>
    </row>
    <row r="1412" spans="5:5" x14ac:dyDescent="0.25">
      <c r="E1412" s="58"/>
    </row>
    <row r="1413" spans="5:5" x14ac:dyDescent="0.25">
      <c r="E1413" s="58"/>
    </row>
    <row r="1414" spans="5:5" x14ac:dyDescent="0.25">
      <c r="E1414" s="58"/>
    </row>
    <row r="1415" spans="5:5" x14ac:dyDescent="0.25">
      <c r="E1415" s="58"/>
    </row>
    <row r="1416" spans="5:5" x14ac:dyDescent="0.25">
      <c r="E1416" s="58"/>
    </row>
    <row r="1417" spans="5:5" x14ac:dyDescent="0.25">
      <c r="E1417" s="58"/>
    </row>
    <row r="1418" spans="5:5" x14ac:dyDescent="0.25">
      <c r="E1418" s="58"/>
    </row>
    <row r="1419" spans="5:5" x14ac:dyDescent="0.25">
      <c r="E1419" s="58"/>
    </row>
    <row r="1420" spans="5:5" x14ac:dyDescent="0.25">
      <c r="E1420" s="58"/>
    </row>
    <row r="1421" spans="5:5" x14ac:dyDescent="0.25">
      <c r="E1421" s="58"/>
    </row>
    <row r="1422" spans="5:5" x14ac:dyDescent="0.25">
      <c r="E1422" s="58"/>
    </row>
    <row r="1423" spans="5:5" x14ac:dyDescent="0.25">
      <c r="E1423" s="58"/>
    </row>
    <row r="1424" spans="5:5" x14ac:dyDescent="0.25">
      <c r="E1424" s="58"/>
    </row>
    <row r="1425" spans="5:5" x14ac:dyDescent="0.25">
      <c r="E1425" s="58"/>
    </row>
    <row r="1426" spans="5:5" x14ac:dyDescent="0.25">
      <c r="E1426" s="58"/>
    </row>
    <row r="1427" spans="5:5" x14ac:dyDescent="0.25">
      <c r="E1427" s="58"/>
    </row>
    <row r="1428" spans="5:5" x14ac:dyDescent="0.25">
      <c r="E1428" s="58"/>
    </row>
    <row r="1429" spans="5:5" x14ac:dyDescent="0.25">
      <c r="E1429" s="58"/>
    </row>
    <row r="1430" spans="5:5" x14ac:dyDescent="0.25">
      <c r="E1430" s="58"/>
    </row>
    <row r="1431" spans="5:5" x14ac:dyDescent="0.25">
      <c r="E1431" s="58"/>
    </row>
    <row r="1432" spans="5:5" x14ac:dyDescent="0.25">
      <c r="E1432" s="58"/>
    </row>
    <row r="1433" spans="5:5" x14ac:dyDescent="0.25">
      <c r="E1433" s="58"/>
    </row>
    <row r="1434" spans="5:5" x14ac:dyDescent="0.25">
      <c r="E1434" s="58"/>
    </row>
    <row r="1435" spans="5:5" x14ac:dyDescent="0.25">
      <c r="E1435" s="58"/>
    </row>
    <row r="1436" spans="5:5" x14ac:dyDescent="0.25">
      <c r="E1436" s="58"/>
    </row>
    <row r="1437" spans="5:5" x14ac:dyDescent="0.25">
      <c r="E1437" s="58"/>
    </row>
    <row r="1438" spans="5:5" x14ac:dyDescent="0.25">
      <c r="E1438" s="58"/>
    </row>
    <row r="1439" spans="5:5" x14ac:dyDescent="0.25">
      <c r="E1439" s="58"/>
    </row>
    <row r="1440" spans="5:5" x14ac:dyDescent="0.25">
      <c r="E1440" s="58"/>
    </row>
    <row r="1441" spans="5:5" x14ac:dyDescent="0.25">
      <c r="E1441" s="58"/>
    </row>
    <row r="1442" spans="5:5" x14ac:dyDescent="0.25">
      <c r="E1442" s="58"/>
    </row>
    <row r="1443" spans="5:5" x14ac:dyDescent="0.25">
      <c r="E1443" s="58"/>
    </row>
    <row r="1444" spans="5:5" x14ac:dyDescent="0.25">
      <c r="E1444" s="58"/>
    </row>
    <row r="1445" spans="5:5" x14ac:dyDescent="0.25">
      <c r="E1445" s="58"/>
    </row>
    <row r="1446" spans="5:5" x14ac:dyDescent="0.25">
      <c r="E1446" s="58"/>
    </row>
    <row r="1447" spans="5:5" x14ac:dyDescent="0.25">
      <c r="E1447" s="58"/>
    </row>
    <row r="1448" spans="5:5" x14ac:dyDescent="0.25">
      <c r="E1448" s="58"/>
    </row>
    <row r="1449" spans="5:5" x14ac:dyDescent="0.25">
      <c r="E1449" s="58"/>
    </row>
    <row r="1450" spans="5:5" x14ac:dyDescent="0.25">
      <c r="E1450" s="58"/>
    </row>
    <row r="1451" spans="5:5" x14ac:dyDescent="0.25">
      <c r="E1451" s="58"/>
    </row>
    <row r="1452" spans="5:5" x14ac:dyDescent="0.25">
      <c r="E1452" s="58"/>
    </row>
    <row r="1453" spans="5:5" x14ac:dyDescent="0.25">
      <c r="E1453" s="58"/>
    </row>
    <row r="1454" spans="5:5" x14ac:dyDescent="0.25">
      <c r="E1454" s="58"/>
    </row>
    <row r="1455" spans="5:5" x14ac:dyDescent="0.25">
      <c r="E1455" s="58"/>
    </row>
    <row r="1456" spans="5:5" x14ac:dyDescent="0.25">
      <c r="E1456" s="58"/>
    </row>
    <row r="1457" spans="5:5" x14ac:dyDescent="0.25">
      <c r="E1457" s="58"/>
    </row>
    <row r="1458" spans="5:5" x14ac:dyDescent="0.25">
      <c r="E1458" s="58"/>
    </row>
    <row r="1459" spans="5:5" x14ac:dyDescent="0.25">
      <c r="E1459" s="58"/>
    </row>
    <row r="1460" spans="5:5" x14ac:dyDescent="0.25">
      <c r="E1460" s="58"/>
    </row>
    <row r="1461" spans="5:5" x14ac:dyDescent="0.25">
      <c r="E1461" s="58"/>
    </row>
    <row r="1462" spans="5:5" x14ac:dyDescent="0.25">
      <c r="E1462" s="58"/>
    </row>
    <row r="1463" spans="5:5" x14ac:dyDescent="0.25">
      <c r="E1463" s="58"/>
    </row>
    <row r="1464" spans="5:5" x14ac:dyDescent="0.25">
      <c r="E1464" s="58"/>
    </row>
    <row r="1465" spans="5:5" x14ac:dyDescent="0.25">
      <c r="E1465" s="58"/>
    </row>
    <row r="1466" spans="5:5" x14ac:dyDescent="0.25">
      <c r="E1466" s="58"/>
    </row>
    <row r="1467" spans="5:5" x14ac:dyDescent="0.25">
      <c r="E1467" s="58"/>
    </row>
    <row r="1468" spans="5:5" x14ac:dyDescent="0.25">
      <c r="E1468" s="58"/>
    </row>
    <row r="1469" spans="5:5" x14ac:dyDescent="0.25">
      <c r="E1469" s="58"/>
    </row>
    <row r="1470" spans="5:5" x14ac:dyDescent="0.25">
      <c r="E1470" s="58"/>
    </row>
    <row r="1471" spans="5:5" x14ac:dyDescent="0.25">
      <c r="E1471" s="58"/>
    </row>
    <row r="1472" spans="5:5" x14ac:dyDescent="0.25">
      <c r="E1472" s="58"/>
    </row>
    <row r="1473" spans="5:5" x14ac:dyDescent="0.25">
      <c r="E1473" s="58"/>
    </row>
    <row r="1474" spans="5:5" x14ac:dyDescent="0.25">
      <c r="E1474" s="58"/>
    </row>
    <row r="1475" spans="5:5" x14ac:dyDescent="0.25">
      <c r="E1475" s="58"/>
    </row>
    <row r="1476" spans="5:5" x14ac:dyDescent="0.25">
      <c r="E1476" s="58"/>
    </row>
    <row r="1477" spans="5:5" x14ac:dyDescent="0.25">
      <c r="E1477" s="58"/>
    </row>
    <row r="1478" spans="5:5" x14ac:dyDescent="0.25">
      <c r="E1478" s="58"/>
    </row>
    <row r="1479" spans="5:5" x14ac:dyDescent="0.25">
      <c r="E1479" s="58"/>
    </row>
    <row r="1480" spans="5:5" x14ac:dyDescent="0.25">
      <c r="E1480" s="58"/>
    </row>
    <row r="1481" spans="5:5" x14ac:dyDescent="0.25">
      <c r="E1481" s="58"/>
    </row>
    <row r="1482" spans="5:5" x14ac:dyDescent="0.25">
      <c r="E1482" s="58"/>
    </row>
    <row r="1483" spans="5:5" x14ac:dyDescent="0.25">
      <c r="E1483" s="58"/>
    </row>
    <row r="1484" spans="5:5" x14ac:dyDescent="0.25">
      <c r="E1484" s="58"/>
    </row>
    <row r="1485" spans="5:5" x14ac:dyDescent="0.25">
      <c r="E1485" s="58"/>
    </row>
    <row r="1486" spans="5:5" x14ac:dyDescent="0.25">
      <c r="E1486" s="58"/>
    </row>
    <row r="1487" spans="5:5" x14ac:dyDescent="0.25">
      <c r="E1487" s="58"/>
    </row>
    <row r="1488" spans="5:5" x14ac:dyDescent="0.25">
      <c r="E1488" s="58"/>
    </row>
    <row r="1489" spans="5:5" x14ac:dyDescent="0.25">
      <c r="E1489" s="58"/>
    </row>
    <row r="1490" spans="5:5" x14ac:dyDescent="0.25">
      <c r="E1490" s="58"/>
    </row>
    <row r="1491" spans="5:5" x14ac:dyDescent="0.25">
      <c r="E1491" s="58"/>
    </row>
    <row r="1492" spans="5:5" x14ac:dyDescent="0.25">
      <c r="E1492" s="58"/>
    </row>
    <row r="1493" spans="5:5" x14ac:dyDescent="0.25">
      <c r="E1493" s="58"/>
    </row>
    <row r="1494" spans="5:5" x14ac:dyDescent="0.25">
      <c r="E1494" s="58"/>
    </row>
    <row r="1495" spans="5:5" x14ac:dyDescent="0.25">
      <c r="E1495" s="58"/>
    </row>
    <row r="1496" spans="5:5" x14ac:dyDescent="0.25">
      <c r="E1496" s="58"/>
    </row>
    <row r="1497" spans="5:5" x14ac:dyDescent="0.25">
      <c r="E1497" s="58"/>
    </row>
    <row r="1498" spans="5:5" x14ac:dyDescent="0.25">
      <c r="E1498" s="58"/>
    </row>
    <row r="1499" spans="5:5" x14ac:dyDescent="0.25">
      <c r="E1499" s="58"/>
    </row>
    <row r="1500" spans="5:5" x14ac:dyDescent="0.25">
      <c r="E1500" s="58"/>
    </row>
    <row r="1501" spans="5:5" x14ac:dyDescent="0.25">
      <c r="E1501" s="58"/>
    </row>
    <row r="1502" spans="5:5" x14ac:dyDescent="0.25">
      <c r="E1502" s="58"/>
    </row>
    <row r="1503" spans="5:5" x14ac:dyDescent="0.25">
      <c r="E1503" s="58"/>
    </row>
    <row r="1504" spans="5:5" x14ac:dyDescent="0.25">
      <c r="E1504" s="58"/>
    </row>
    <row r="1505" spans="5:5" x14ac:dyDescent="0.25">
      <c r="E1505" s="58"/>
    </row>
    <row r="1506" spans="5:5" x14ac:dyDescent="0.25">
      <c r="E1506" s="58"/>
    </row>
    <row r="1507" spans="5:5" x14ac:dyDescent="0.25">
      <c r="E1507" s="58"/>
    </row>
    <row r="1508" spans="5:5" x14ac:dyDescent="0.25">
      <c r="E1508" s="58"/>
    </row>
    <row r="1509" spans="5:5" x14ac:dyDescent="0.25">
      <c r="E1509" s="58"/>
    </row>
    <row r="1510" spans="5:5" x14ac:dyDescent="0.25">
      <c r="E1510" s="58"/>
    </row>
    <row r="1511" spans="5:5" x14ac:dyDescent="0.25">
      <c r="E1511" s="58"/>
    </row>
    <row r="1512" spans="5:5" x14ac:dyDescent="0.25">
      <c r="E1512" s="58"/>
    </row>
    <row r="1513" spans="5:5" x14ac:dyDescent="0.25">
      <c r="E1513" s="58"/>
    </row>
    <row r="1514" spans="5:5" x14ac:dyDescent="0.25">
      <c r="E1514" s="58"/>
    </row>
    <row r="1515" spans="5:5" x14ac:dyDescent="0.25">
      <c r="E1515" s="58"/>
    </row>
    <row r="1516" spans="5:5" x14ac:dyDescent="0.25">
      <c r="E1516" s="58"/>
    </row>
    <row r="1517" spans="5:5" x14ac:dyDescent="0.25">
      <c r="E1517" s="58"/>
    </row>
    <row r="1518" spans="5:5" x14ac:dyDescent="0.25">
      <c r="E1518" s="58"/>
    </row>
    <row r="1519" spans="5:5" x14ac:dyDescent="0.25">
      <c r="E1519" s="58"/>
    </row>
    <row r="1520" spans="5:5" x14ac:dyDescent="0.25">
      <c r="E1520" s="58"/>
    </row>
    <row r="1521" spans="5:5" x14ac:dyDescent="0.25">
      <c r="E1521" s="58"/>
    </row>
    <row r="1522" spans="5:5" x14ac:dyDescent="0.25">
      <c r="E1522" s="58"/>
    </row>
    <row r="1523" spans="5:5" x14ac:dyDescent="0.25">
      <c r="E1523" s="58"/>
    </row>
    <row r="1524" spans="5:5" x14ac:dyDescent="0.25">
      <c r="E1524" s="58"/>
    </row>
    <row r="1525" spans="5:5" x14ac:dyDescent="0.25">
      <c r="E1525" s="58"/>
    </row>
    <row r="1526" spans="5:5" x14ac:dyDescent="0.25">
      <c r="E1526" s="58"/>
    </row>
    <row r="1527" spans="5:5" x14ac:dyDescent="0.25">
      <c r="E1527" s="58"/>
    </row>
    <row r="1528" spans="5:5" x14ac:dyDescent="0.25">
      <c r="E1528" s="58"/>
    </row>
    <row r="1529" spans="5:5" x14ac:dyDescent="0.25">
      <c r="E1529" s="58"/>
    </row>
    <row r="1530" spans="5:5" x14ac:dyDescent="0.25">
      <c r="E1530" s="58"/>
    </row>
    <row r="1531" spans="5:5" x14ac:dyDescent="0.25">
      <c r="E1531" s="58"/>
    </row>
    <row r="1532" spans="5:5" x14ac:dyDescent="0.25">
      <c r="E1532" s="58"/>
    </row>
    <row r="1533" spans="5:5" x14ac:dyDescent="0.25">
      <c r="E1533" s="58"/>
    </row>
    <row r="1534" spans="5:5" x14ac:dyDescent="0.25">
      <c r="E1534" s="58"/>
    </row>
    <row r="1535" spans="5:5" x14ac:dyDescent="0.25">
      <c r="E1535" s="58"/>
    </row>
    <row r="1536" spans="5:5" x14ac:dyDescent="0.25">
      <c r="E1536" s="58"/>
    </row>
    <row r="1537" spans="5:5" x14ac:dyDescent="0.25">
      <c r="E1537" s="58"/>
    </row>
    <row r="1538" spans="5:5" x14ac:dyDescent="0.25">
      <c r="E1538" s="58"/>
    </row>
    <row r="1539" spans="5:5" x14ac:dyDescent="0.25">
      <c r="E1539" s="58"/>
    </row>
    <row r="1540" spans="5:5" x14ac:dyDescent="0.25">
      <c r="E1540" s="58"/>
    </row>
    <row r="1541" spans="5:5" x14ac:dyDescent="0.25">
      <c r="E1541" s="58"/>
    </row>
    <row r="1542" spans="5:5" x14ac:dyDescent="0.25">
      <c r="E1542" s="58"/>
    </row>
    <row r="1543" spans="5:5" x14ac:dyDescent="0.25">
      <c r="E1543" s="58"/>
    </row>
    <row r="1544" spans="5:5" x14ac:dyDescent="0.25">
      <c r="E1544" s="58"/>
    </row>
    <row r="1545" spans="5:5" x14ac:dyDescent="0.25">
      <c r="E1545" s="58"/>
    </row>
    <row r="1546" spans="5:5" x14ac:dyDescent="0.25">
      <c r="E1546" s="58"/>
    </row>
    <row r="1547" spans="5:5" x14ac:dyDescent="0.25">
      <c r="E1547" s="58"/>
    </row>
    <row r="1548" spans="5:5" x14ac:dyDescent="0.25">
      <c r="E1548" s="58"/>
    </row>
    <row r="1549" spans="5:5" x14ac:dyDescent="0.25">
      <c r="E1549" s="58"/>
    </row>
    <row r="1550" spans="5:5" x14ac:dyDescent="0.25">
      <c r="E1550" s="58"/>
    </row>
    <row r="1551" spans="5:5" x14ac:dyDescent="0.25">
      <c r="E1551" s="58"/>
    </row>
    <row r="1552" spans="5:5" x14ac:dyDescent="0.25">
      <c r="E1552" s="58"/>
    </row>
    <row r="1553" spans="5:5" x14ac:dyDescent="0.25">
      <c r="E1553" s="58"/>
    </row>
    <row r="1554" spans="5:5" x14ac:dyDescent="0.25">
      <c r="E1554" s="58"/>
    </row>
    <row r="1555" spans="5:5" x14ac:dyDescent="0.25">
      <c r="E1555" s="58"/>
    </row>
    <row r="1556" spans="5:5" x14ac:dyDescent="0.25">
      <c r="E1556" s="58"/>
    </row>
    <row r="1557" spans="5:5" x14ac:dyDescent="0.25">
      <c r="E1557" s="58"/>
    </row>
    <row r="1558" spans="5:5" x14ac:dyDescent="0.25">
      <c r="E1558" s="58"/>
    </row>
    <row r="1559" spans="5:5" x14ac:dyDescent="0.25">
      <c r="E1559" s="58"/>
    </row>
    <row r="1560" spans="5:5" x14ac:dyDescent="0.25">
      <c r="E1560" s="58"/>
    </row>
    <row r="1561" spans="5:5" x14ac:dyDescent="0.25">
      <c r="E1561" s="58"/>
    </row>
    <row r="1562" spans="5:5" x14ac:dyDescent="0.25">
      <c r="E1562" s="58"/>
    </row>
    <row r="1563" spans="5:5" x14ac:dyDescent="0.25">
      <c r="E1563" s="58"/>
    </row>
    <row r="1564" spans="5:5" x14ac:dyDescent="0.25">
      <c r="E1564" s="58"/>
    </row>
    <row r="1565" spans="5:5" x14ac:dyDescent="0.25">
      <c r="E1565" s="58"/>
    </row>
    <row r="1566" spans="5:5" x14ac:dyDescent="0.25">
      <c r="E1566" s="58"/>
    </row>
    <row r="1567" spans="5:5" x14ac:dyDescent="0.25">
      <c r="E1567" s="58"/>
    </row>
    <row r="1568" spans="5:5" x14ac:dyDescent="0.25">
      <c r="E1568" s="58"/>
    </row>
    <row r="1569" spans="5:5" x14ac:dyDescent="0.25">
      <c r="E1569" s="58"/>
    </row>
    <row r="1570" spans="5:5" x14ac:dyDescent="0.25">
      <c r="E1570" s="58"/>
    </row>
    <row r="1571" spans="5:5" x14ac:dyDescent="0.25">
      <c r="E1571" s="58"/>
    </row>
    <row r="1572" spans="5:5" x14ac:dyDescent="0.25">
      <c r="E1572" s="58"/>
    </row>
    <row r="1573" spans="5:5" x14ac:dyDescent="0.25">
      <c r="E1573" s="58"/>
    </row>
    <row r="1574" spans="5:5" x14ac:dyDescent="0.25">
      <c r="E1574" s="58"/>
    </row>
    <row r="1575" spans="5:5" x14ac:dyDescent="0.25">
      <c r="E1575" s="58"/>
    </row>
    <row r="1576" spans="5:5" x14ac:dyDescent="0.25">
      <c r="E1576" s="58"/>
    </row>
    <row r="1577" spans="5:5" x14ac:dyDescent="0.25">
      <c r="E1577" s="58"/>
    </row>
    <row r="1578" spans="5:5" x14ac:dyDescent="0.25">
      <c r="E1578" s="58"/>
    </row>
    <row r="1579" spans="5:5" x14ac:dyDescent="0.25">
      <c r="E1579" s="58"/>
    </row>
    <row r="1580" spans="5:5" x14ac:dyDescent="0.25">
      <c r="E1580" s="58"/>
    </row>
    <row r="1581" spans="5:5" x14ac:dyDescent="0.25">
      <c r="E1581" s="58"/>
    </row>
    <row r="1582" spans="5:5" x14ac:dyDescent="0.25">
      <c r="E1582" s="58"/>
    </row>
    <row r="1583" spans="5:5" x14ac:dyDescent="0.25">
      <c r="E1583" s="58"/>
    </row>
    <row r="1584" spans="5:5" x14ac:dyDescent="0.25">
      <c r="E1584" s="58"/>
    </row>
    <row r="1585" spans="5:5" x14ac:dyDescent="0.25">
      <c r="E1585" s="58"/>
    </row>
    <row r="1586" spans="5:5" x14ac:dyDescent="0.25">
      <c r="E1586" s="58"/>
    </row>
    <row r="1587" spans="5:5" x14ac:dyDescent="0.25">
      <c r="E1587" s="58"/>
    </row>
    <row r="1588" spans="5:5" x14ac:dyDescent="0.25">
      <c r="E1588" s="58"/>
    </row>
    <row r="1589" spans="5:5" x14ac:dyDescent="0.25">
      <c r="E1589" s="58"/>
    </row>
    <row r="1590" spans="5:5" x14ac:dyDescent="0.25">
      <c r="E1590" s="58"/>
    </row>
    <row r="1591" spans="5:5" x14ac:dyDescent="0.25">
      <c r="E1591" s="58"/>
    </row>
    <row r="1592" spans="5:5" x14ac:dyDescent="0.25">
      <c r="E1592" s="58"/>
    </row>
    <row r="1593" spans="5:5" x14ac:dyDescent="0.25">
      <c r="E1593" s="58"/>
    </row>
    <row r="1594" spans="5:5" x14ac:dyDescent="0.25">
      <c r="E1594" s="58"/>
    </row>
    <row r="1595" spans="5:5" x14ac:dyDescent="0.25">
      <c r="E1595" s="58"/>
    </row>
    <row r="1596" spans="5:5" x14ac:dyDescent="0.25">
      <c r="E1596" s="58"/>
    </row>
    <row r="1597" spans="5:5" x14ac:dyDescent="0.25">
      <c r="E1597" s="58"/>
    </row>
    <row r="1598" spans="5:5" x14ac:dyDescent="0.25">
      <c r="E1598" s="58"/>
    </row>
    <row r="1599" spans="5:5" x14ac:dyDescent="0.25">
      <c r="E1599" s="58"/>
    </row>
    <row r="1600" spans="5:5" x14ac:dyDescent="0.25">
      <c r="E1600" s="58"/>
    </row>
    <row r="1601" spans="5:5" x14ac:dyDescent="0.25">
      <c r="E1601" s="58"/>
    </row>
    <row r="1602" spans="5:5" x14ac:dyDescent="0.25">
      <c r="E1602" s="58"/>
    </row>
    <row r="1603" spans="5:5" x14ac:dyDescent="0.25">
      <c r="E1603" s="58"/>
    </row>
    <row r="1604" spans="5:5" x14ac:dyDescent="0.25">
      <c r="E1604" s="58"/>
    </row>
    <row r="1605" spans="5:5" x14ac:dyDescent="0.25">
      <c r="E1605" s="58"/>
    </row>
    <row r="1606" spans="5:5" x14ac:dyDescent="0.25">
      <c r="E1606" s="58"/>
    </row>
    <row r="1607" spans="5:5" x14ac:dyDescent="0.25">
      <c r="E1607" s="58"/>
    </row>
    <row r="1608" spans="5:5" x14ac:dyDescent="0.25">
      <c r="E1608" s="58"/>
    </row>
    <row r="1609" spans="5:5" x14ac:dyDescent="0.25">
      <c r="E1609" s="58"/>
    </row>
    <row r="1610" spans="5:5" x14ac:dyDescent="0.25">
      <c r="E1610" s="58"/>
    </row>
    <row r="1611" spans="5:5" x14ac:dyDescent="0.25">
      <c r="E1611" s="58"/>
    </row>
    <row r="1612" spans="5:5" x14ac:dyDescent="0.25">
      <c r="E1612" s="58"/>
    </row>
    <row r="1613" spans="5:5" x14ac:dyDescent="0.25">
      <c r="E1613" s="58"/>
    </row>
    <row r="1614" spans="5:5" x14ac:dyDescent="0.25">
      <c r="E1614" s="58"/>
    </row>
    <row r="1615" spans="5:5" x14ac:dyDescent="0.25">
      <c r="E1615" s="58"/>
    </row>
    <row r="1616" spans="5:5" x14ac:dyDescent="0.25">
      <c r="E1616" s="58"/>
    </row>
    <row r="1617" spans="5:5" x14ac:dyDescent="0.25">
      <c r="E1617" s="58"/>
    </row>
    <row r="1618" spans="5:5" x14ac:dyDescent="0.25">
      <c r="E1618" s="58"/>
    </row>
    <row r="1619" spans="5:5" x14ac:dyDescent="0.25">
      <c r="E1619" s="58"/>
    </row>
    <row r="1620" spans="5:5" x14ac:dyDescent="0.25">
      <c r="E1620" s="58"/>
    </row>
    <row r="1621" spans="5:5" x14ac:dyDescent="0.25">
      <c r="E1621" s="58"/>
    </row>
    <row r="1622" spans="5:5" x14ac:dyDescent="0.25">
      <c r="E1622" s="58"/>
    </row>
    <row r="1623" spans="5:5" x14ac:dyDescent="0.25">
      <c r="E1623" s="58"/>
    </row>
    <row r="1624" spans="5:5" x14ac:dyDescent="0.25">
      <c r="E1624" s="58"/>
    </row>
    <row r="1625" spans="5:5" x14ac:dyDescent="0.25">
      <c r="E1625" s="58"/>
    </row>
    <row r="1626" spans="5:5" x14ac:dyDescent="0.25">
      <c r="E1626" s="58"/>
    </row>
    <row r="1627" spans="5:5" x14ac:dyDescent="0.25">
      <c r="E1627" s="58"/>
    </row>
    <row r="1628" spans="5:5" x14ac:dyDescent="0.25">
      <c r="E1628" s="58"/>
    </row>
    <row r="1629" spans="5:5" x14ac:dyDescent="0.25">
      <c r="E1629" s="58"/>
    </row>
    <row r="1630" spans="5:5" x14ac:dyDescent="0.25">
      <c r="E1630" s="58"/>
    </row>
    <row r="1631" spans="5:5" x14ac:dyDescent="0.25">
      <c r="E1631" s="58"/>
    </row>
    <row r="1632" spans="5:5" x14ac:dyDescent="0.25">
      <c r="E1632" s="58"/>
    </row>
    <row r="1633" spans="5:5" x14ac:dyDescent="0.25">
      <c r="E1633" s="58"/>
    </row>
    <row r="1634" spans="5:5" x14ac:dyDescent="0.25">
      <c r="E1634" s="58"/>
    </row>
    <row r="1635" spans="5:5" x14ac:dyDescent="0.25">
      <c r="E1635" s="58"/>
    </row>
    <row r="1636" spans="5:5" x14ac:dyDescent="0.25">
      <c r="E1636" s="58"/>
    </row>
    <row r="1637" spans="5:5" x14ac:dyDescent="0.25">
      <c r="E1637" s="58"/>
    </row>
    <row r="1638" spans="5:5" x14ac:dyDescent="0.25">
      <c r="E1638" s="58"/>
    </row>
    <row r="1639" spans="5:5" x14ac:dyDescent="0.25">
      <c r="E1639" s="58"/>
    </row>
    <row r="1640" spans="5:5" x14ac:dyDescent="0.25">
      <c r="E1640" s="58"/>
    </row>
    <row r="1641" spans="5:5" x14ac:dyDescent="0.25">
      <c r="E1641" s="58"/>
    </row>
    <row r="1642" spans="5:5" x14ac:dyDescent="0.25">
      <c r="E1642" s="58"/>
    </row>
    <row r="1643" spans="5:5" x14ac:dyDescent="0.25">
      <c r="E1643" s="58"/>
    </row>
    <row r="1644" spans="5:5" x14ac:dyDescent="0.25">
      <c r="E1644" s="58"/>
    </row>
    <row r="1645" spans="5:5" x14ac:dyDescent="0.25">
      <c r="E1645" s="58"/>
    </row>
    <row r="1646" spans="5:5" x14ac:dyDescent="0.25">
      <c r="E1646" s="58"/>
    </row>
    <row r="1647" spans="5:5" x14ac:dyDescent="0.25">
      <c r="E1647" s="58"/>
    </row>
    <row r="1648" spans="5:5" x14ac:dyDescent="0.25">
      <c r="E1648" s="58"/>
    </row>
    <row r="1649" spans="5:5" x14ac:dyDescent="0.25">
      <c r="E1649" s="58"/>
    </row>
    <row r="1650" spans="5:5" x14ac:dyDescent="0.25">
      <c r="E1650" s="58"/>
    </row>
    <row r="1651" spans="5:5" x14ac:dyDescent="0.25">
      <c r="E1651" s="58"/>
    </row>
    <row r="1652" spans="5:5" x14ac:dyDescent="0.25">
      <c r="E1652" s="58"/>
    </row>
    <row r="1653" spans="5:5" x14ac:dyDescent="0.25">
      <c r="E1653" s="58"/>
    </row>
    <row r="1654" spans="5:5" x14ac:dyDescent="0.25">
      <c r="E1654" s="58"/>
    </row>
    <row r="1655" spans="5:5" x14ac:dyDescent="0.25">
      <c r="E1655" s="58"/>
    </row>
    <row r="1656" spans="5:5" x14ac:dyDescent="0.25">
      <c r="E1656" s="58"/>
    </row>
    <row r="1657" spans="5:5" x14ac:dyDescent="0.25">
      <c r="E1657" s="58"/>
    </row>
    <row r="1658" spans="5:5" x14ac:dyDescent="0.25">
      <c r="E1658" s="58"/>
    </row>
    <row r="1659" spans="5:5" x14ac:dyDescent="0.25">
      <c r="E1659" s="58"/>
    </row>
    <row r="1660" spans="5:5" x14ac:dyDescent="0.25">
      <c r="E1660" s="58"/>
    </row>
    <row r="1661" spans="5:5" x14ac:dyDescent="0.25">
      <c r="E1661" s="58"/>
    </row>
    <row r="1662" spans="5:5" x14ac:dyDescent="0.25">
      <c r="E1662" s="58"/>
    </row>
    <row r="1663" spans="5:5" x14ac:dyDescent="0.25">
      <c r="E1663" s="58"/>
    </row>
    <row r="1664" spans="5:5" x14ac:dyDescent="0.25">
      <c r="E1664" s="58"/>
    </row>
    <row r="1665" spans="5:5" x14ac:dyDescent="0.25">
      <c r="E1665" s="58"/>
    </row>
    <row r="1666" spans="5:5" x14ac:dyDescent="0.25">
      <c r="E1666" s="58"/>
    </row>
    <row r="1667" spans="5:5" x14ac:dyDescent="0.25">
      <c r="E1667" s="58"/>
    </row>
    <row r="1668" spans="5:5" x14ac:dyDescent="0.25">
      <c r="E1668" s="58"/>
    </row>
    <row r="1669" spans="5:5" x14ac:dyDescent="0.25">
      <c r="E1669" s="58"/>
    </row>
    <row r="1670" spans="5:5" x14ac:dyDescent="0.25">
      <c r="E1670" s="58"/>
    </row>
    <row r="1671" spans="5:5" x14ac:dyDescent="0.25">
      <c r="E1671" s="58"/>
    </row>
    <row r="1672" spans="5:5" x14ac:dyDescent="0.25">
      <c r="E1672" s="58"/>
    </row>
    <row r="1673" spans="5:5" x14ac:dyDescent="0.25">
      <c r="E1673" s="58"/>
    </row>
    <row r="1674" spans="5:5" x14ac:dyDescent="0.25">
      <c r="E1674" s="58"/>
    </row>
    <row r="1675" spans="5:5" x14ac:dyDescent="0.25">
      <c r="E1675" s="58"/>
    </row>
    <row r="1676" spans="5:5" x14ac:dyDescent="0.25">
      <c r="E1676" s="58"/>
    </row>
    <row r="1677" spans="5:5" x14ac:dyDescent="0.25">
      <c r="E1677" s="58"/>
    </row>
    <row r="1678" spans="5:5" x14ac:dyDescent="0.25">
      <c r="E1678" s="58"/>
    </row>
    <row r="1679" spans="5:5" x14ac:dyDescent="0.25">
      <c r="E1679" s="58"/>
    </row>
    <row r="1680" spans="5:5" x14ac:dyDescent="0.25">
      <c r="E1680" s="58"/>
    </row>
    <row r="1681" spans="5:5" x14ac:dyDescent="0.25">
      <c r="E1681" s="58"/>
    </row>
    <row r="1682" spans="5:5" x14ac:dyDescent="0.25">
      <c r="E1682" s="58"/>
    </row>
    <row r="1683" spans="5:5" x14ac:dyDescent="0.25">
      <c r="E1683" s="58"/>
    </row>
    <row r="1684" spans="5:5" x14ac:dyDescent="0.25">
      <c r="E1684" s="58"/>
    </row>
    <row r="1685" spans="5:5" x14ac:dyDescent="0.25">
      <c r="E1685" s="58"/>
    </row>
    <row r="1686" spans="5:5" x14ac:dyDescent="0.25">
      <c r="E1686" s="58"/>
    </row>
    <row r="1687" spans="5:5" x14ac:dyDescent="0.25">
      <c r="E1687" s="58"/>
    </row>
    <row r="1688" spans="5:5" x14ac:dyDescent="0.25">
      <c r="E1688" s="58"/>
    </row>
    <row r="1689" spans="5:5" x14ac:dyDescent="0.25">
      <c r="E1689" s="58"/>
    </row>
    <row r="1690" spans="5:5" x14ac:dyDescent="0.25">
      <c r="E1690" s="58"/>
    </row>
    <row r="1691" spans="5:5" x14ac:dyDescent="0.25">
      <c r="E1691" s="58"/>
    </row>
    <row r="1692" spans="5:5" x14ac:dyDescent="0.25">
      <c r="E1692" s="58"/>
    </row>
    <row r="1693" spans="5:5" x14ac:dyDescent="0.25">
      <c r="E1693" s="58"/>
    </row>
    <row r="1694" spans="5:5" x14ac:dyDescent="0.25">
      <c r="E1694" s="58"/>
    </row>
    <row r="1695" spans="5:5" x14ac:dyDescent="0.25">
      <c r="E1695" s="58"/>
    </row>
    <row r="1696" spans="5:5" x14ac:dyDescent="0.25">
      <c r="E1696" s="58"/>
    </row>
    <row r="1697" spans="5:5" x14ac:dyDescent="0.25">
      <c r="E1697" s="58"/>
    </row>
    <row r="1698" spans="5:5" x14ac:dyDescent="0.25">
      <c r="E1698" s="58"/>
    </row>
    <row r="1699" spans="5:5" x14ac:dyDescent="0.25">
      <c r="E1699" s="58"/>
    </row>
    <row r="1700" spans="5:5" x14ac:dyDescent="0.25">
      <c r="E1700" s="58"/>
    </row>
    <row r="1701" spans="5:5" x14ac:dyDescent="0.25">
      <c r="E1701" s="58"/>
    </row>
    <row r="1702" spans="5:5" x14ac:dyDescent="0.25">
      <c r="E1702" s="58"/>
    </row>
    <row r="1703" spans="5:5" x14ac:dyDescent="0.25">
      <c r="E1703" s="58"/>
    </row>
    <row r="1704" spans="5:5" x14ac:dyDescent="0.25">
      <c r="E1704" s="58"/>
    </row>
    <row r="1705" spans="5:5" x14ac:dyDescent="0.25">
      <c r="E1705" s="58"/>
    </row>
    <row r="1706" spans="5:5" x14ac:dyDescent="0.25">
      <c r="E1706" s="58"/>
    </row>
    <row r="1707" spans="5:5" x14ac:dyDescent="0.25">
      <c r="E1707" s="58"/>
    </row>
    <row r="1708" spans="5:5" x14ac:dyDescent="0.25">
      <c r="E1708" s="58"/>
    </row>
    <row r="1709" spans="5:5" x14ac:dyDescent="0.25">
      <c r="E1709" s="58"/>
    </row>
    <row r="1710" spans="5:5" x14ac:dyDescent="0.25">
      <c r="E1710" s="58"/>
    </row>
    <row r="1711" spans="5:5" x14ac:dyDescent="0.25">
      <c r="E1711" s="58"/>
    </row>
    <row r="1712" spans="5:5" x14ac:dyDescent="0.25">
      <c r="E1712" s="58"/>
    </row>
    <row r="1713" spans="5:5" x14ac:dyDescent="0.25">
      <c r="E1713" s="58"/>
    </row>
    <row r="1714" spans="5:5" x14ac:dyDescent="0.25">
      <c r="E1714" s="58"/>
    </row>
    <row r="1715" spans="5:5" x14ac:dyDescent="0.25">
      <c r="E1715" s="58"/>
    </row>
    <row r="1716" spans="5:5" x14ac:dyDescent="0.25">
      <c r="E1716" s="58"/>
    </row>
    <row r="1717" spans="5:5" x14ac:dyDescent="0.25">
      <c r="E1717" s="58"/>
    </row>
    <row r="1718" spans="5:5" x14ac:dyDescent="0.25">
      <c r="E1718" s="58"/>
    </row>
    <row r="1719" spans="5:5" x14ac:dyDescent="0.25">
      <c r="E1719" s="58"/>
    </row>
    <row r="1720" spans="5:5" x14ac:dyDescent="0.25">
      <c r="E1720" s="58"/>
    </row>
    <row r="1721" spans="5:5" x14ac:dyDescent="0.25">
      <c r="E1721" s="58"/>
    </row>
    <row r="1722" spans="5:5" x14ac:dyDescent="0.25">
      <c r="E1722" s="58"/>
    </row>
    <row r="1723" spans="5:5" x14ac:dyDescent="0.25">
      <c r="E1723" s="58"/>
    </row>
    <row r="1724" spans="5:5" x14ac:dyDescent="0.25">
      <c r="E1724" s="58"/>
    </row>
    <row r="1725" spans="5:5" x14ac:dyDescent="0.25">
      <c r="E1725" s="58"/>
    </row>
    <row r="1726" spans="5:5" x14ac:dyDescent="0.25">
      <c r="E1726" s="58"/>
    </row>
    <row r="1727" spans="5:5" x14ac:dyDescent="0.25">
      <c r="E1727" s="58"/>
    </row>
    <row r="1728" spans="5:5" x14ac:dyDescent="0.25">
      <c r="E1728" s="58"/>
    </row>
    <row r="1729" spans="5:5" x14ac:dyDescent="0.25">
      <c r="E1729" s="58"/>
    </row>
    <row r="1730" spans="5:5" x14ac:dyDescent="0.25">
      <c r="E1730" s="58"/>
    </row>
    <row r="1731" spans="5:5" x14ac:dyDescent="0.25">
      <c r="E1731" s="58"/>
    </row>
    <row r="1732" spans="5:5" x14ac:dyDescent="0.25">
      <c r="E1732" s="58"/>
    </row>
    <row r="1733" spans="5:5" x14ac:dyDescent="0.25">
      <c r="E1733" s="58"/>
    </row>
    <row r="1734" spans="5:5" x14ac:dyDescent="0.25">
      <c r="E1734" s="58"/>
    </row>
    <row r="1735" spans="5:5" x14ac:dyDescent="0.25">
      <c r="E1735" s="58"/>
    </row>
    <row r="1736" spans="5:5" x14ac:dyDescent="0.25">
      <c r="E1736" s="58"/>
    </row>
    <row r="1737" spans="5:5" x14ac:dyDescent="0.25">
      <c r="E1737" s="58"/>
    </row>
    <row r="1738" spans="5:5" x14ac:dyDescent="0.25">
      <c r="E1738" s="58"/>
    </row>
    <row r="1739" spans="5:5" x14ac:dyDescent="0.25">
      <c r="E1739" s="58"/>
    </row>
    <row r="1740" spans="5:5" x14ac:dyDescent="0.25">
      <c r="E1740" s="58"/>
    </row>
    <row r="1741" spans="5:5" x14ac:dyDescent="0.25">
      <c r="E1741" s="58"/>
    </row>
    <row r="1742" spans="5:5" x14ac:dyDescent="0.25">
      <c r="E1742" s="58"/>
    </row>
    <row r="1743" spans="5:5" x14ac:dyDescent="0.25">
      <c r="E1743" s="58"/>
    </row>
    <row r="1744" spans="5:5" x14ac:dyDescent="0.25">
      <c r="E1744" s="58"/>
    </row>
    <row r="1745" spans="5:5" x14ac:dyDescent="0.25">
      <c r="E1745" s="58"/>
    </row>
    <row r="1746" spans="5:5" x14ac:dyDescent="0.25">
      <c r="E1746" s="58"/>
    </row>
    <row r="1747" spans="5:5" x14ac:dyDescent="0.25">
      <c r="E1747" s="58"/>
    </row>
    <row r="1748" spans="5:5" x14ac:dyDescent="0.25">
      <c r="E1748" s="58"/>
    </row>
    <row r="1749" spans="5:5" x14ac:dyDescent="0.25">
      <c r="E1749" s="58"/>
    </row>
    <row r="1750" spans="5:5" x14ac:dyDescent="0.25">
      <c r="E1750" s="58"/>
    </row>
    <row r="1751" spans="5:5" x14ac:dyDescent="0.25">
      <c r="E1751" s="58"/>
    </row>
    <row r="1752" spans="5:5" x14ac:dyDescent="0.25">
      <c r="E1752" s="58"/>
    </row>
    <row r="1753" spans="5:5" x14ac:dyDescent="0.25">
      <c r="E1753" s="58"/>
    </row>
    <row r="1754" spans="5:5" x14ac:dyDescent="0.25">
      <c r="E1754" s="58"/>
    </row>
    <row r="1755" spans="5:5" x14ac:dyDescent="0.25">
      <c r="E1755" s="58"/>
    </row>
    <row r="1756" spans="5:5" x14ac:dyDescent="0.25">
      <c r="E1756" s="58"/>
    </row>
    <row r="1757" spans="5:5" x14ac:dyDescent="0.25">
      <c r="E1757" s="58"/>
    </row>
    <row r="1758" spans="5:5" x14ac:dyDescent="0.25">
      <c r="E1758" s="58"/>
    </row>
    <row r="1759" spans="5:5" x14ac:dyDescent="0.25">
      <c r="E1759" s="58"/>
    </row>
    <row r="1760" spans="5:5" x14ac:dyDescent="0.25">
      <c r="E1760" s="58"/>
    </row>
    <row r="1761" spans="5:5" x14ac:dyDescent="0.25">
      <c r="E1761" s="58"/>
    </row>
    <row r="1762" spans="5:5" x14ac:dyDescent="0.25">
      <c r="E1762" s="58"/>
    </row>
    <row r="1763" spans="5:5" x14ac:dyDescent="0.25">
      <c r="E1763" s="58"/>
    </row>
    <row r="1764" spans="5:5" x14ac:dyDescent="0.25">
      <c r="E1764" s="58"/>
    </row>
    <row r="1765" spans="5:5" x14ac:dyDescent="0.25">
      <c r="E1765" s="58"/>
    </row>
    <row r="1766" spans="5:5" x14ac:dyDescent="0.25">
      <c r="E1766" s="58"/>
    </row>
    <row r="1767" spans="5:5" x14ac:dyDescent="0.25">
      <c r="E1767" s="58"/>
    </row>
    <row r="1768" spans="5:5" x14ac:dyDescent="0.25">
      <c r="E1768" s="58"/>
    </row>
    <row r="1769" spans="5:5" x14ac:dyDescent="0.25">
      <c r="E1769" s="58"/>
    </row>
    <row r="1770" spans="5:5" x14ac:dyDescent="0.25">
      <c r="E1770" s="58"/>
    </row>
    <row r="1771" spans="5:5" x14ac:dyDescent="0.25">
      <c r="E1771" s="58"/>
    </row>
    <row r="1772" spans="5:5" x14ac:dyDescent="0.25">
      <c r="E1772" s="58"/>
    </row>
    <row r="1773" spans="5:5" x14ac:dyDescent="0.25">
      <c r="E1773" s="58"/>
    </row>
    <row r="1774" spans="5:5" x14ac:dyDescent="0.25">
      <c r="E1774" s="58"/>
    </row>
    <row r="1775" spans="5:5" x14ac:dyDescent="0.25">
      <c r="E1775" s="58"/>
    </row>
    <row r="1776" spans="5:5" x14ac:dyDescent="0.25">
      <c r="E1776" s="58"/>
    </row>
    <row r="1777" spans="5:5" x14ac:dyDescent="0.25">
      <c r="E1777" s="58"/>
    </row>
    <row r="1778" spans="5:5" x14ac:dyDescent="0.25">
      <c r="E1778" s="58"/>
    </row>
    <row r="1779" spans="5:5" x14ac:dyDescent="0.25">
      <c r="E1779" s="58"/>
    </row>
    <row r="1780" spans="5:5" x14ac:dyDescent="0.25">
      <c r="E1780" s="58"/>
    </row>
    <row r="1781" spans="5:5" x14ac:dyDescent="0.25">
      <c r="E1781" s="58"/>
    </row>
    <row r="1782" spans="5:5" x14ac:dyDescent="0.25">
      <c r="E1782" s="58"/>
    </row>
    <row r="1783" spans="5:5" x14ac:dyDescent="0.25">
      <c r="E1783" s="58"/>
    </row>
    <row r="1784" spans="5:5" x14ac:dyDescent="0.25">
      <c r="E1784" s="58"/>
    </row>
    <row r="1785" spans="5:5" x14ac:dyDescent="0.25">
      <c r="E1785" s="58"/>
    </row>
    <row r="1786" spans="5:5" x14ac:dyDescent="0.25">
      <c r="E1786" s="58"/>
    </row>
    <row r="1787" spans="5:5" x14ac:dyDescent="0.25">
      <c r="E1787" s="58"/>
    </row>
    <row r="1788" spans="5:5" x14ac:dyDescent="0.25">
      <c r="E1788" s="58"/>
    </row>
    <row r="1789" spans="5:5" x14ac:dyDescent="0.25">
      <c r="E1789" s="58"/>
    </row>
    <row r="1790" spans="5:5" x14ac:dyDescent="0.25">
      <c r="E1790" s="58"/>
    </row>
    <row r="1791" spans="5:5" x14ac:dyDescent="0.25">
      <c r="E1791" s="58"/>
    </row>
    <row r="1792" spans="5:5" x14ac:dyDescent="0.25">
      <c r="E1792" s="58"/>
    </row>
    <row r="1793" spans="5:5" x14ac:dyDescent="0.25">
      <c r="E1793" s="58"/>
    </row>
    <row r="1794" spans="5:5" x14ac:dyDescent="0.25">
      <c r="E1794" s="58"/>
    </row>
    <row r="1795" spans="5:5" x14ac:dyDescent="0.25">
      <c r="E1795" s="58"/>
    </row>
    <row r="1796" spans="5:5" x14ac:dyDescent="0.25">
      <c r="E1796" s="58"/>
    </row>
    <row r="1797" spans="5:5" x14ac:dyDescent="0.25">
      <c r="E1797" s="58"/>
    </row>
    <row r="1798" spans="5:5" x14ac:dyDescent="0.25">
      <c r="E1798" s="58"/>
    </row>
    <row r="1799" spans="5:5" x14ac:dyDescent="0.25">
      <c r="E1799" s="58"/>
    </row>
    <row r="1800" spans="5:5" x14ac:dyDescent="0.25">
      <c r="E1800" s="58"/>
    </row>
    <row r="1801" spans="5:5" x14ac:dyDescent="0.25">
      <c r="E1801" s="58"/>
    </row>
    <row r="1802" spans="5:5" x14ac:dyDescent="0.25">
      <c r="E1802" s="58"/>
    </row>
    <row r="1803" spans="5:5" x14ac:dyDescent="0.25">
      <c r="E1803" s="58"/>
    </row>
    <row r="1804" spans="5:5" x14ac:dyDescent="0.25">
      <c r="E1804" s="58"/>
    </row>
    <row r="1805" spans="5:5" x14ac:dyDescent="0.25">
      <c r="E1805" s="58"/>
    </row>
    <row r="1806" spans="5:5" x14ac:dyDescent="0.25">
      <c r="E1806" s="58"/>
    </row>
    <row r="1807" spans="5:5" x14ac:dyDescent="0.25">
      <c r="E1807" s="58"/>
    </row>
    <row r="1808" spans="5:5" x14ac:dyDescent="0.25">
      <c r="E1808" s="58"/>
    </row>
    <row r="1809" spans="5:5" x14ac:dyDescent="0.25">
      <c r="E1809" s="58"/>
    </row>
    <row r="1810" spans="5:5" x14ac:dyDescent="0.25">
      <c r="E1810" s="58"/>
    </row>
    <row r="1811" spans="5:5" x14ac:dyDescent="0.25">
      <c r="E1811" s="58"/>
    </row>
    <row r="1812" spans="5:5" x14ac:dyDescent="0.25">
      <c r="E1812" s="58"/>
    </row>
    <row r="1813" spans="5:5" x14ac:dyDescent="0.25">
      <c r="E1813" s="58"/>
    </row>
    <row r="1814" spans="5:5" x14ac:dyDescent="0.25">
      <c r="E1814" s="58"/>
    </row>
    <row r="1815" spans="5:5" x14ac:dyDescent="0.25">
      <c r="E1815" s="58"/>
    </row>
    <row r="1816" spans="5:5" x14ac:dyDescent="0.25">
      <c r="E1816" s="58"/>
    </row>
    <row r="1817" spans="5:5" x14ac:dyDescent="0.25">
      <c r="E1817" s="58"/>
    </row>
    <row r="1818" spans="5:5" x14ac:dyDescent="0.25">
      <c r="E1818" s="58"/>
    </row>
    <row r="1819" spans="5:5" x14ac:dyDescent="0.25">
      <c r="E1819" s="58"/>
    </row>
    <row r="1820" spans="5:5" x14ac:dyDescent="0.25">
      <c r="E1820" s="58"/>
    </row>
    <row r="1821" spans="5:5" x14ac:dyDescent="0.25">
      <c r="E1821" s="58"/>
    </row>
    <row r="1822" spans="5:5" x14ac:dyDescent="0.25">
      <c r="E1822" s="58"/>
    </row>
    <row r="1823" spans="5:5" x14ac:dyDescent="0.25">
      <c r="E1823" s="58"/>
    </row>
    <row r="1824" spans="5:5" x14ac:dyDescent="0.25">
      <c r="E1824" s="58"/>
    </row>
    <row r="1825" spans="5:5" x14ac:dyDescent="0.25">
      <c r="E1825" s="58"/>
    </row>
    <row r="1826" spans="5:5" x14ac:dyDescent="0.25">
      <c r="E1826" s="58"/>
    </row>
    <row r="1827" spans="5:5" x14ac:dyDescent="0.25">
      <c r="E1827" s="58"/>
    </row>
    <row r="1828" spans="5:5" x14ac:dyDescent="0.25">
      <c r="E1828" s="58"/>
    </row>
    <row r="1829" spans="5:5" x14ac:dyDescent="0.25">
      <c r="E1829" s="58"/>
    </row>
    <row r="1830" spans="5:5" x14ac:dyDescent="0.25">
      <c r="E1830" s="58"/>
    </row>
    <row r="1831" spans="5:5" x14ac:dyDescent="0.25">
      <c r="E1831" s="58"/>
    </row>
    <row r="1832" spans="5:5" x14ac:dyDescent="0.25">
      <c r="E1832" s="58"/>
    </row>
    <row r="1833" spans="5:5" x14ac:dyDescent="0.25">
      <c r="E1833" s="58"/>
    </row>
    <row r="1834" spans="5:5" x14ac:dyDescent="0.25">
      <c r="E1834" s="58"/>
    </row>
    <row r="1835" spans="5:5" x14ac:dyDescent="0.25">
      <c r="E1835" s="58"/>
    </row>
    <row r="1836" spans="5:5" x14ac:dyDescent="0.25">
      <c r="E1836" s="58"/>
    </row>
    <row r="1837" spans="5:5" x14ac:dyDescent="0.25">
      <c r="E1837" s="58"/>
    </row>
    <row r="1838" spans="5:5" x14ac:dyDescent="0.25">
      <c r="E1838" s="58"/>
    </row>
    <row r="1839" spans="5:5" x14ac:dyDescent="0.25">
      <c r="E1839" s="58"/>
    </row>
    <row r="1840" spans="5:5" x14ac:dyDescent="0.25">
      <c r="E1840" s="58"/>
    </row>
    <row r="1841" spans="5:5" x14ac:dyDescent="0.25">
      <c r="E1841" s="58"/>
    </row>
    <row r="1842" spans="5:5" x14ac:dyDescent="0.25">
      <c r="E1842" s="58"/>
    </row>
    <row r="1843" spans="5:5" x14ac:dyDescent="0.25">
      <c r="E1843" s="58"/>
    </row>
    <row r="1844" spans="5:5" x14ac:dyDescent="0.25">
      <c r="E1844" s="58"/>
    </row>
    <row r="1845" spans="5:5" x14ac:dyDescent="0.25">
      <c r="E1845" s="58"/>
    </row>
    <row r="1846" spans="5:5" x14ac:dyDescent="0.25">
      <c r="E1846" s="58"/>
    </row>
    <row r="1847" spans="5:5" x14ac:dyDescent="0.25">
      <c r="E1847" s="58"/>
    </row>
    <row r="1848" spans="5:5" x14ac:dyDescent="0.25">
      <c r="E1848" s="58"/>
    </row>
    <row r="1849" spans="5:5" x14ac:dyDescent="0.25">
      <c r="E1849" s="58"/>
    </row>
    <row r="1850" spans="5:5" x14ac:dyDescent="0.25">
      <c r="E1850" s="58"/>
    </row>
    <row r="1851" spans="5:5" x14ac:dyDescent="0.25">
      <c r="E1851" s="58"/>
    </row>
    <row r="1852" spans="5:5" x14ac:dyDescent="0.25">
      <c r="E1852" s="58"/>
    </row>
    <row r="1853" spans="5:5" x14ac:dyDescent="0.25">
      <c r="E1853" s="58"/>
    </row>
    <row r="1854" spans="5:5" x14ac:dyDescent="0.25">
      <c r="E1854" s="58"/>
    </row>
    <row r="1855" spans="5:5" x14ac:dyDescent="0.25">
      <c r="E1855" s="58"/>
    </row>
    <row r="1856" spans="5:5" x14ac:dyDescent="0.25">
      <c r="E1856" s="58"/>
    </row>
    <row r="1857" spans="5:5" x14ac:dyDescent="0.25">
      <c r="E1857" s="58"/>
    </row>
    <row r="1858" spans="5:5" x14ac:dyDescent="0.25">
      <c r="E1858" s="58"/>
    </row>
    <row r="1859" spans="5:5" x14ac:dyDescent="0.25">
      <c r="E1859" s="58"/>
    </row>
    <row r="1860" spans="5:5" x14ac:dyDescent="0.25">
      <c r="E1860" s="58"/>
    </row>
    <row r="1861" spans="5:5" x14ac:dyDescent="0.25">
      <c r="E1861" s="58"/>
    </row>
    <row r="1862" spans="5:5" x14ac:dyDescent="0.25">
      <c r="E1862" s="58"/>
    </row>
    <row r="1863" spans="5:5" x14ac:dyDescent="0.25">
      <c r="E1863" s="58"/>
    </row>
    <row r="1864" spans="5:5" x14ac:dyDescent="0.25">
      <c r="E1864" s="58"/>
    </row>
    <row r="1865" spans="5:5" x14ac:dyDescent="0.25">
      <c r="E1865" s="58"/>
    </row>
    <row r="1866" spans="5:5" x14ac:dyDescent="0.25">
      <c r="E1866" s="58"/>
    </row>
    <row r="1867" spans="5:5" x14ac:dyDescent="0.25">
      <c r="E1867" s="58"/>
    </row>
    <row r="1868" spans="5:5" x14ac:dyDescent="0.25">
      <c r="E1868" s="58"/>
    </row>
    <row r="1869" spans="5:5" x14ac:dyDescent="0.25">
      <c r="E1869" s="58"/>
    </row>
    <row r="1870" spans="5:5" x14ac:dyDescent="0.25">
      <c r="E1870" s="58"/>
    </row>
    <row r="1871" spans="5:5" x14ac:dyDescent="0.25">
      <c r="E1871" s="58"/>
    </row>
    <row r="1872" spans="5:5" x14ac:dyDescent="0.25">
      <c r="E1872" s="58"/>
    </row>
    <row r="1873" spans="5:5" x14ac:dyDescent="0.25">
      <c r="E1873" s="58"/>
    </row>
    <row r="1874" spans="5:5" x14ac:dyDescent="0.25">
      <c r="E1874" s="58"/>
    </row>
    <row r="1875" spans="5:5" x14ac:dyDescent="0.25">
      <c r="E1875" s="58"/>
    </row>
    <row r="1876" spans="5:5" x14ac:dyDescent="0.25">
      <c r="E1876" s="58"/>
    </row>
    <row r="1877" spans="5:5" x14ac:dyDescent="0.25">
      <c r="E1877" s="58"/>
    </row>
    <row r="1878" spans="5:5" x14ac:dyDescent="0.25">
      <c r="E1878" s="58"/>
    </row>
    <row r="1879" spans="5:5" x14ac:dyDescent="0.25">
      <c r="E1879" s="58"/>
    </row>
    <row r="1880" spans="5:5" x14ac:dyDescent="0.25">
      <c r="E1880" s="58"/>
    </row>
    <row r="1881" spans="5:5" x14ac:dyDescent="0.25">
      <c r="E1881" s="58"/>
    </row>
    <row r="1882" spans="5:5" x14ac:dyDescent="0.25">
      <c r="E1882" s="58"/>
    </row>
    <row r="1883" spans="5:5" x14ac:dyDescent="0.25">
      <c r="E1883" s="58"/>
    </row>
    <row r="1884" spans="5:5" x14ac:dyDescent="0.25">
      <c r="E1884" s="58"/>
    </row>
    <row r="1885" spans="5:5" x14ac:dyDescent="0.25">
      <c r="E1885" s="58"/>
    </row>
    <row r="1886" spans="5:5" x14ac:dyDescent="0.25">
      <c r="E1886" s="58"/>
    </row>
    <row r="1887" spans="5:5" x14ac:dyDescent="0.25">
      <c r="E1887" s="58"/>
    </row>
    <row r="1888" spans="5:5" x14ac:dyDescent="0.25">
      <c r="E1888" s="58"/>
    </row>
    <row r="1889" spans="5:5" x14ac:dyDescent="0.25">
      <c r="E1889" s="58"/>
    </row>
    <row r="1890" spans="5:5" x14ac:dyDescent="0.25">
      <c r="E1890" s="58"/>
    </row>
    <row r="1891" spans="5:5" x14ac:dyDescent="0.25">
      <c r="E1891" s="58"/>
    </row>
    <row r="1892" spans="5:5" x14ac:dyDescent="0.25">
      <c r="E1892" s="58"/>
    </row>
    <row r="1893" spans="5:5" x14ac:dyDescent="0.25">
      <c r="E1893" s="58"/>
    </row>
    <row r="1894" spans="5:5" x14ac:dyDescent="0.25">
      <c r="E1894" s="58"/>
    </row>
    <row r="1895" spans="5:5" x14ac:dyDescent="0.25">
      <c r="E1895" s="58"/>
    </row>
    <row r="1896" spans="5:5" x14ac:dyDescent="0.25">
      <c r="E1896" s="58"/>
    </row>
    <row r="1897" spans="5:5" x14ac:dyDescent="0.25">
      <c r="E1897" s="58"/>
    </row>
    <row r="1898" spans="5:5" x14ac:dyDescent="0.25">
      <c r="E1898" s="58"/>
    </row>
    <row r="1899" spans="5:5" x14ac:dyDescent="0.25">
      <c r="E1899" s="58"/>
    </row>
    <row r="1900" spans="5:5" x14ac:dyDescent="0.25">
      <c r="E1900" s="58"/>
    </row>
    <row r="1901" spans="5:5" x14ac:dyDescent="0.25">
      <c r="E1901" s="58"/>
    </row>
    <row r="1902" spans="5:5" x14ac:dyDescent="0.25">
      <c r="E1902" s="58"/>
    </row>
    <row r="1903" spans="5:5" x14ac:dyDescent="0.25">
      <c r="E1903" s="58"/>
    </row>
    <row r="1904" spans="5:5" x14ac:dyDescent="0.25">
      <c r="E1904" s="58"/>
    </row>
    <row r="1905" spans="5:5" x14ac:dyDescent="0.25">
      <c r="E1905" s="58"/>
    </row>
    <row r="1906" spans="5:5" x14ac:dyDescent="0.25">
      <c r="E1906" s="58"/>
    </row>
    <row r="1907" spans="5:5" x14ac:dyDescent="0.25">
      <c r="E1907" s="58"/>
    </row>
    <row r="1908" spans="5:5" x14ac:dyDescent="0.25">
      <c r="E1908" s="58"/>
    </row>
    <row r="1909" spans="5:5" x14ac:dyDescent="0.25">
      <c r="E1909" s="58"/>
    </row>
    <row r="1910" spans="5:5" x14ac:dyDescent="0.25">
      <c r="E1910" s="58"/>
    </row>
    <row r="1911" spans="5:5" x14ac:dyDescent="0.25">
      <c r="E1911" s="58"/>
    </row>
    <row r="1912" spans="5:5" x14ac:dyDescent="0.25">
      <c r="E1912" s="58"/>
    </row>
    <row r="1913" spans="5:5" x14ac:dyDescent="0.25">
      <c r="E1913" s="58"/>
    </row>
    <row r="1914" spans="5:5" x14ac:dyDescent="0.25">
      <c r="E1914" s="58"/>
    </row>
    <row r="1915" spans="5:5" x14ac:dyDescent="0.25">
      <c r="E1915" s="58"/>
    </row>
    <row r="1916" spans="5:5" x14ac:dyDescent="0.25">
      <c r="E1916" s="58"/>
    </row>
    <row r="1917" spans="5:5" x14ac:dyDescent="0.25">
      <c r="E1917" s="58"/>
    </row>
    <row r="1918" spans="5:5" x14ac:dyDescent="0.25">
      <c r="E1918" s="58"/>
    </row>
    <row r="1919" spans="5:5" x14ac:dyDescent="0.25">
      <c r="E1919" s="58"/>
    </row>
    <row r="1920" spans="5:5" x14ac:dyDescent="0.25">
      <c r="E1920" s="58"/>
    </row>
    <row r="1921" spans="5:5" x14ac:dyDescent="0.25">
      <c r="E1921" s="58"/>
    </row>
    <row r="1922" spans="5:5" x14ac:dyDescent="0.25">
      <c r="E1922" s="58"/>
    </row>
    <row r="1923" spans="5:5" x14ac:dyDescent="0.25">
      <c r="E1923" s="58"/>
    </row>
    <row r="1924" spans="5:5" x14ac:dyDescent="0.25">
      <c r="E1924" s="58"/>
    </row>
    <row r="1925" spans="5:5" x14ac:dyDescent="0.25">
      <c r="E1925" s="58"/>
    </row>
    <row r="1926" spans="5:5" x14ac:dyDescent="0.25">
      <c r="E1926" s="58"/>
    </row>
    <row r="1927" spans="5:5" x14ac:dyDescent="0.25">
      <c r="E1927" s="58"/>
    </row>
    <row r="1928" spans="5:5" x14ac:dyDescent="0.25">
      <c r="E1928" s="58"/>
    </row>
    <row r="1929" spans="5:5" x14ac:dyDescent="0.25">
      <c r="E1929" s="58"/>
    </row>
    <row r="1930" spans="5:5" x14ac:dyDescent="0.25">
      <c r="E1930" s="58"/>
    </row>
    <row r="1931" spans="5:5" x14ac:dyDescent="0.25">
      <c r="E1931" s="58"/>
    </row>
    <row r="1932" spans="5:5" x14ac:dyDescent="0.25">
      <c r="E1932" s="58"/>
    </row>
    <row r="1933" spans="5:5" x14ac:dyDescent="0.25">
      <c r="E1933" s="58"/>
    </row>
    <row r="1934" spans="5:5" x14ac:dyDescent="0.25">
      <c r="E1934" s="58"/>
    </row>
    <row r="1935" spans="5:5" x14ac:dyDescent="0.25">
      <c r="E1935" s="58"/>
    </row>
    <row r="1936" spans="5:5" x14ac:dyDescent="0.25">
      <c r="E1936" s="58"/>
    </row>
    <row r="1937" spans="5:5" x14ac:dyDescent="0.25">
      <c r="E1937" s="58"/>
    </row>
    <row r="1938" spans="5:5" x14ac:dyDescent="0.25">
      <c r="E1938" s="58"/>
    </row>
    <row r="1939" spans="5:5" x14ac:dyDescent="0.25">
      <c r="E1939" s="58"/>
    </row>
    <row r="1940" spans="5:5" x14ac:dyDescent="0.25">
      <c r="E1940" s="58"/>
    </row>
    <row r="1941" spans="5:5" x14ac:dyDescent="0.25">
      <c r="E1941" s="58"/>
    </row>
    <row r="1942" spans="5:5" x14ac:dyDescent="0.25">
      <c r="E1942" s="58"/>
    </row>
    <row r="1943" spans="5:5" x14ac:dyDescent="0.25">
      <c r="E1943" s="58"/>
    </row>
    <row r="1944" spans="5:5" x14ac:dyDescent="0.25">
      <c r="E1944" s="58"/>
    </row>
    <row r="1945" spans="5:5" x14ac:dyDescent="0.25">
      <c r="E1945" s="58"/>
    </row>
    <row r="1946" spans="5:5" x14ac:dyDescent="0.25">
      <c r="E1946" s="58"/>
    </row>
    <row r="1947" spans="5:5" x14ac:dyDescent="0.25">
      <c r="E1947" s="58"/>
    </row>
    <row r="1948" spans="5:5" x14ac:dyDescent="0.25">
      <c r="E1948" s="58"/>
    </row>
    <row r="1949" spans="5:5" x14ac:dyDescent="0.25">
      <c r="E1949" s="58"/>
    </row>
    <row r="1950" spans="5:5" x14ac:dyDescent="0.25">
      <c r="E1950" s="58"/>
    </row>
    <row r="1951" spans="5:5" x14ac:dyDescent="0.25">
      <c r="E1951" s="58"/>
    </row>
    <row r="1952" spans="5:5" x14ac:dyDescent="0.25">
      <c r="E1952" s="58"/>
    </row>
    <row r="1953" spans="5:5" x14ac:dyDescent="0.25">
      <c r="E1953" s="58"/>
    </row>
    <row r="1954" spans="5:5" x14ac:dyDescent="0.25">
      <c r="E1954" s="58"/>
    </row>
    <row r="1955" spans="5:5" x14ac:dyDescent="0.25">
      <c r="E1955" s="58"/>
    </row>
    <row r="1956" spans="5:5" x14ac:dyDescent="0.25">
      <c r="E1956" s="58"/>
    </row>
    <row r="1957" spans="5:5" x14ac:dyDescent="0.25">
      <c r="E1957" s="58"/>
    </row>
    <row r="1958" spans="5:5" x14ac:dyDescent="0.25">
      <c r="E1958" s="58"/>
    </row>
    <row r="1959" spans="5:5" x14ac:dyDescent="0.25">
      <c r="E1959" s="58"/>
    </row>
    <row r="1960" spans="5:5" x14ac:dyDescent="0.25">
      <c r="E1960" s="58"/>
    </row>
    <row r="1961" spans="5:5" x14ac:dyDescent="0.25">
      <c r="E1961" s="58"/>
    </row>
    <row r="1962" spans="5:5" x14ac:dyDescent="0.25">
      <c r="E1962" s="58"/>
    </row>
    <row r="1963" spans="5:5" x14ac:dyDescent="0.25">
      <c r="E1963" s="58"/>
    </row>
    <row r="1964" spans="5:5" x14ac:dyDescent="0.25">
      <c r="E1964" s="58"/>
    </row>
    <row r="1965" spans="5:5" x14ac:dyDescent="0.25">
      <c r="E1965" s="58"/>
    </row>
    <row r="1966" spans="5:5" x14ac:dyDescent="0.25">
      <c r="E1966" s="58"/>
    </row>
    <row r="1967" spans="5:5" x14ac:dyDescent="0.25">
      <c r="E1967" s="58"/>
    </row>
    <row r="1968" spans="5:5" x14ac:dyDescent="0.25">
      <c r="E1968" s="58"/>
    </row>
    <row r="1969" spans="5:5" x14ac:dyDescent="0.25">
      <c r="E1969" s="58"/>
    </row>
    <row r="1970" spans="5:5" x14ac:dyDescent="0.25">
      <c r="E1970" s="58"/>
    </row>
    <row r="1971" spans="5:5" x14ac:dyDescent="0.25">
      <c r="E1971" s="58"/>
    </row>
    <row r="1972" spans="5:5" x14ac:dyDescent="0.25">
      <c r="E1972" s="58"/>
    </row>
    <row r="1973" spans="5:5" x14ac:dyDescent="0.25">
      <c r="E1973" s="58"/>
    </row>
    <row r="1974" spans="5:5" x14ac:dyDescent="0.25">
      <c r="E1974" s="58"/>
    </row>
    <row r="1975" spans="5:5" x14ac:dyDescent="0.25">
      <c r="E1975" s="58"/>
    </row>
    <row r="1976" spans="5:5" x14ac:dyDescent="0.25">
      <c r="E1976" s="58"/>
    </row>
    <row r="1977" spans="5:5" x14ac:dyDescent="0.25">
      <c r="E1977" s="58"/>
    </row>
    <row r="1978" spans="5:5" x14ac:dyDescent="0.25">
      <c r="E1978" s="58"/>
    </row>
    <row r="1979" spans="5:5" x14ac:dyDescent="0.25">
      <c r="E1979" s="58"/>
    </row>
    <row r="1980" spans="5:5" x14ac:dyDescent="0.25">
      <c r="E1980" s="58"/>
    </row>
    <row r="1981" spans="5:5" x14ac:dyDescent="0.25">
      <c r="E1981" s="58"/>
    </row>
    <row r="1982" spans="5:5" x14ac:dyDescent="0.25">
      <c r="E1982" s="58"/>
    </row>
    <row r="1983" spans="5:5" x14ac:dyDescent="0.25">
      <c r="E1983" s="58"/>
    </row>
    <row r="1984" spans="5:5" x14ac:dyDescent="0.25">
      <c r="E1984" s="58"/>
    </row>
    <row r="1985" spans="5:5" x14ac:dyDescent="0.25">
      <c r="E1985" s="58"/>
    </row>
    <row r="1986" spans="5:5" x14ac:dyDescent="0.25">
      <c r="E1986" s="58"/>
    </row>
    <row r="1987" spans="5:5" x14ac:dyDescent="0.25">
      <c r="E1987" s="58"/>
    </row>
    <row r="1988" spans="5:5" x14ac:dyDescent="0.25">
      <c r="E1988" s="58"/>
    </row>
    <row r="1989" spans="5:5" x14ac:dyDescent="0.25">
      <c r="E1989" s="58"/>
    </row>
    <row r="1990" spans="5:5" x14ac:dyDescent="0.25">
      <c r="E1990" s="58"/>
    </row>
    <row r="1991" spans="5:5" x14ac:dyDescent="0.25">
      <c r="E1991" s="58"/>
    </row>
    <row r="1992" spans="5:5" x14ac:dyDescent="0.25">
      <c r="E1992" s="58"/>
    </row>
    <row r="1993" spans="5:5" x14ac:dyDescent="0.25">
      <c r="E1993" s="58"/>
    </row>
    <row r="1994" spans="5:5" x14ac:dyDescent="0.25">
      <c r="E1994" s="58"/>
    </row>
    <row r="1995" spans="5:5" x14ac:dyDescent="0.25">
      <c r="E1995" s="58"/>
    </row>
    <row r="1996" spans="5:5" x14ac:dyDescent="0.25">
      <c r="E1996" s="58"/>
    </row>
    <row r="1997" spans="5:5" x14ac:dyDescent="0.25">
      <c r="E1997" s="58"/>
    </row>
    <row r="1998" spans="5:5" x14ac:dyDescent="0.25">
      <c r="E1998" s="58"/>
    </row>
    <row r="1999" spans="5:5" x14ac:dyDescent="0.25">
      <c r="E1999" s="58"/>
    </row>
    <row r="2000" spans="5:5" x14ac:dyDescent="0.25">
      <c r="E2000" s="58"/>
    </row>
    <row r="2001" spans="5:5" x14ac:dyDescent="0.25">
      <c r="E2001" s="58"/>
    </row>
    <row r="2002" spans="5:5" x14ac:dyDescent="0.25">
      <c r="E2002" s="58"/>
    </row>
    <row r="2003" spans="5:5" x14ac:dyDescent="0.25">
      <c r="E2003" s="58"/>
    </row>
    <row r="2004" spans="5:5" x14ac:dyDescent="0.25">
      <c r="E2004" s="58"/>
    </row>
    <row r="2005" spans="5:5" x14ac:dyDescent="0.25">
      <c r="E2005" s="58"/>
    </row>
    <row r="2006" spans="5:5" x14ac:dyDescent="0.25">
      <c r="E2006" s="58"/>
    </row>
    <row r="2007" spans="5:5" x14ac:dyDescent="0.25">
      <c r="E2007" s="58"/>
    </row>
    <row r="2008" spans="5:5" x14ac:dyDescent="0.25">
      <c r="E2008" s="58"/>
    </row>
    <row r="2009" spans="5:5" x14ac:dyDescent="0.25">
      <c r="E2009" s="58"/>
    </row>
    <row r="2010" spans="5:5" x14ac:dyDescent="0.25">
      <c r="E2010" s="58"/>
    </row>
    <row r="2011" spans="5:5" x14ac:dyDescent="0.25">
      <c r="E2011" s="58"/>
    </row>
    <row r="2012" spans="5:5" x14ac:dyDescent="0.25">
      <c r="E2012" s="58"/>
    </row>
    <row r="2013" spans="5:5" x14ac:dyDescent="0.25">
      <c r="E2013" s="58"/>
    </row>
    <row r="2014" spans="5:5" x14ac:dyDescent="0.25">
      <c r="E2014" s="58"/>
    </row>
    <row r="2015" spans="5:5" x14ac:dyDescent="0.25">
      <c r="E2015" s="58"/>
    </row>
    <row r="2016" spans="5:5" x14ac:dyDescent="0.25">
      <c r="E2016" s="58"/>
    </row>
    <row r="2017" spans="5:5" x14ac:dyDescent="0.25">
      <c r="E2017" s="58"/>
    </row>
    <row r="2018" spans="5:5" x14ac:dyDescent="0.25">
      <c r="E2018" s="58"/>
    </row>
    <row r="2019" spans="5:5" x14ac:dyDescent="0.25">
      <c r="E2019" s="58"/>
    </row>
    <row r="2020" spans="5:5" x14ac:dyDescent="0.25">
      <c r="E2020" s="58"/>
    </row>
    <row r="2021" spans="5:5" x14ac:dyDescent="0.25">
      <c r="E2021" s="58"/>
    </row>
    <row r="2022" spans="5:5" x14ac:dyDescent="0.25">
      <c r="E2022" s="58"/>
    </row>
    <row r="2023" spans="5:5" x14ac:dyDescent="0.25">
      <c r="E2023" s="58"/>
    </row>
    <row r="2024" spans="5:5" x14ac:dyDescent="0.25">
      <c r="E2024" s="58"/>
    </row>
    <row r="2025" spans="5:5" x14ac:dyDescent="0.25">
      <c r="E2025" s="58"/>
    </row>
    <row r="2026" spans="5:5" x14ac:dyDescent="0.25">
      <c r="E2026" s="58"/>
    </row>
    <row r="2027" spans="5:5" x14ac:dyDescent="0.25">
      <c r="E2027" s="58"/>
    </row>
    <row r="2028" spans="5:5" x14ac:dyDescent="0.25">
      <c r="E2028" s="58"/>
    </row>
    <row r="2029" spans="5:5" x14ac:dyDescent="0.25">
      <c r="E2029" s="58"/>
    </row>
    <row r="2030" spans="5:5" x14ac:dyDescent="0.25">
      <c r="E2030" s="58"/>
    </row>
    <row r="2031" spans="5:5" x14ac:dyDescent="0.25">
      <c r="E2031" s="58"/>
    </row>
    <row r="2032" spans="5:5" x14ac:dyDescent="0.25">
      <c r="E2032" s="58"/>
    </row>
    <row r="2033" spans="5:5" x14ac:dyDescent="0.25">
      <c r="E2033" s="58"/>
    </row>
    <row r="2034" spans="5:5" x14ac:dyDescent="0.25">
      <c r="E2034" s="58"/>
    </row>
    <row r="2035" spans="5:5" x14ac:dyDescent="0.25">
      <c r="E2035" s="58"/>
    </row>
    <row r="2036" spans="5:5" x14ac:dyDescent="0.25">
      <c r="E2036" s="58"/>
    </row>
    <row r="2037" spans="5:5" x14ac:dyDescent="0.25">
      <c r="E2037" s="58"/>
    </row>
    <row r="2038" spans="5:5" x14ac:dyDescent="0.25">
      <c r="E2038" s="58"/>
    </row>
    <row r="2039" spans="5:5" x14ac:dyDescent="0.25">
      <c r="E2039" s="58"/>
    </row>
  </sheetData>
  <sortState ref="A2:C588">
    <sortCondition ref="A2:A58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"/>
  <sheetViews>
    <sheetView topLeftCell="A233" workbookViewId="0">
      <selection activeCell="A116" sqref="A116:C259"/>
    </sheetView>
  </sheetViews>
  <sheetFormatPr defaultRowHeight="15" x14ac:dyDescent="0.25"/>
  <cols>
    <col min="1" max="1" width="9.85546875" style="26" bestFit="1" customWidth="1"/>
    <col min="2" max="2" width="12" style="26" bestFit="1" customWidth="1"/>
    <col min="3" max="3" width="40.28515625" style="26" customWidth="1"/>
  </cols>
  <sheetData>
    <row r="1" spans="1:3" x14ac:dyDescent="0.25">
      <c r="A1" s="24">
        <v>40179</v>
      </c>
      <c r="B1" s="25" t="s">
        <v>33</v>
      </c>
      <c r="C1" s="25" t="s">
        <v>34</v>
      </c>
    </row>
    <row r="2" spans="1:3" x14ac:dyDescent="0.25">
      <c r="A2" s="24">
        <v>40224</v>
      </c>
      <c r="B2" s="25" t="s">
        <v>35</v>
      </c>
      <c r="C2" s="25" t="s">
        <v>36</v>
      </c>
    </row>
    <row r="3" spans="1:3" x14ac:dyDescent="0.25">
      <c r="A3" s="24">
        <v>40225</v>
      </c>
      <c r="B3" s="25" t="s">
        <v>37</v>
      </c>
      <c r="C3" s="25" t="s">
        <v>36</v>
      </c>
    </row>
    <row r="4" spans="1:3" x14ac:dyDescent="0.25">
      <c r="A4" s="24">
        <v>40270</v>
      </c>
      <c r="B4" s="25" t="s">
        <v>33</v>
      </c>
      <c r="C4" s="25" t="s">
        <v>38</v>
      </c>
    </row>
    <row r="5" spans="1:3" x14ac:dyDescent="0.25">
      <c r="A5" s="24">
        <v>40289</v>
      </c>
      <c r="B5" s="25" t="s">
        <v>39</v>
      </c>
      <c r="C5" s="25" t="s">
        <v>40</v>
      </c>
    </row>
    <row r="6" spans="1:3" x14ac:dyDescent="0.25">
      <c r="A6" s="24">
        <v>40299</v>
      </c>
      <c r="B6" s="25" t="s">
        <v>41</v>
      </c>
      <c r="C6" s="25" t="s">
        <v>42</v>
      </c>
    </row>
    <row r="7" spans="1:3" x14ac:dyDescent="0.25">
      <c r="A7" s="24">
        <v>40332</v>
      </c>
      <c r="B7" s="25" t="s">
        <v>43</v>
      </c>
      <c r="C7" s="25" t="s">
        <v>44</v>
      </c>
    </row>
    <row r="8" spans="1:3" x14ac:dyDescent="0.25">
      <c r="A8" s="24">
        <v>41099</v>
      </c>
      <c r="B8" s="25"/>
      <c r="C8" s="25"/>
    </row>
    <row r="9" spans="1:3" x14ac:dyDescent="0.25">
      <c r="A9" s="24">
        <v>40428</v>
      </c>
      <c r="B9" s="25" t="s">
        <v>37</v>
      </c>
      <c r="C9" s="25" t="s">
        <v>45</v>
      </c>
    </row>
    <row r="10" spans="1:3" x14ac:dyDescent="0.25">
      <c r="A10" s="24">
        <v>40463</v>
      </c>
      <c r="B10" s="25" t="s">
        <v>37</v>
      </c>
      <c r="C10" s="25" t="s">
        <v>46</v>
      </c>
    </row>
    <row r="11" spans="1:3" x14ac:dyDescent="0.25">
      <c r="A11" s="24">
        <v>40484</v>
      </c>
      <c r="B11" s="25" t="s">
        <v>37</v>
      </c>
      <c r="C11" s="25" t="s">
        <v>47</v>
      </c>
    </row>
    <row r="12" spans="1:3" x14ac:dyDescent="0.25">
      <c r="A12" s="24">
        <v>40497</v>
      </c>
      <c r="B12" s="25" t="s">
        <v>35</v>
      </c>
      <c r="C12" s="25" t="s">
        <v>48</v>
      </c>
    </row>
    <row r="13" spans="1:3" x14ac:dyDescent="0.25">
      <c r="A13" s="24">
        <v>40502</v>
      </c>
      <c r="B13" s="25"/>
      <c r="C13" s="25"/>
    </row>
    <row r="14" spans="1:3" x14ac:dyDescent="0.25">
      <c r="A14" s="24">
        <v>40537</v>
      </c>
      <c r="B14" s="25" t="s">
        <v>41</v>
      </c>
      <c r="C14" s="25" t="s">
        <v>49</v>
      </c>
    </row>
    <row r="15" spans="1:3" x14ac:dyDescent="0.25">
      <c r="A15" s="24">
        <v>40544</v>
      </c>
      <c r="B15" s="25" t="s">
        <v>41</v>
      </c>
      <c r="C15" s="25" t="s">
        <v>34</v>
      </c>
    </row>
    <row r="16" spans="1:3" x14ac:dyDescent="0.25">
      <c r="A16" s="24">
        <v>40609</v>
      </c>
      <c r="B16" s="25" t="s">
        <v>35</v>
      </c>
      <c r="C16" s="25" t="s">
        <v>36</v>
      </c>
    </row>
    <row r="17" spans="1:3" x14ac:dyDescent="0.25">
      <c r="A17" s="24">
        <v>40610</v>
      </c>
      <c r="B17" s="25" t="s">
        <v>37</v>
      </c>
      <c r="C17" s="25" t="s">
        <v>36</v>
      </c>
    </row>
    <row r="18" spans="1:3" x14ac:dyDescent="0.25">
      <c r="A18" s="24">
        <v>40654</v>
      </c>
      <c r="B18" s="25" t="s">
        <v>43</v>
      </c>
      <c r="C18" s="25" t="s">
        <v>38</v>
      </c>
    </row>
    <row r="19" spans="1:3" x14ac:dyDescent="0.25">
      <c r="A19" s="24">
        <v>40655</v>
      </c>
      <c r="B19" s="25" t="s">
        <v>33</v>
      </c>
      <c r="C19" s="25" t="s">
        <v>40</v>
      </c>
    </row>
    <row r="20" spans="1:3" x14ac:dyDescent="0.25">
      <c r="A20" s="24">
        <v>40664</v>
      </c>
      <c r="B20" s="25" t="s">
        <v>50</v>
      </c>
      <c r="C20" s="25" t="s">
        <v>42</v>
      </c>
    </row>
    <row r="21" spans="1:3" x14ac:dyDescent="0.25">
      <c r="A21" s="24">
        <v>40717</v>
      </c>
      <c r="B21" s="25" t="s">
        <v>43</v>
      </c>
      <c r="C21" s="25" t="s">
        <v>44</v>
      </c>
    </row>
    <row r="22" spans="1:3" x14ac:dyDescent="0.25">
      <c r="A22" s="24">
        <v>40733</v>
      </c>
      <c r="B22" s="25"/>
      <c r="C22" s="25"/>
    </row>
    <row r="23" spans="1:3" x14ac:dyDescent="0.25">
      <c r="A23" s="24">
        <v>40793</v>
      </c>
      <c r="B23" s="25" t="s">
        <v>39</v>
      </c>
      <c r="C23" s="25" t="s">
        <v>45</v>
      </c>
    </row>
    <row r="24" spans="1:3" x14ac:dyDescent="0.25">
      <c r="A24" s="24">
        <v>40828</v>
      </c>
      <c r="B24" s="25" t="s">
        <v>39</v>
      </c>
      <c r="C24" s="25" t="s">
        <v>46</v>
      </c>
    </row>
    <row r="25" spans="1:3" x14ac:dyDescent="0.25">
      <c r="A25" s="24">
        <v>40849</v>
      </c>
      <c r="B25" s="25" t="s">
        <v>39</v>
      </c>
      <c r="C25" s="25" t="s">
        <v>47</v>
      </c>
    </row>
    <row r="26" spans="1:3" x14ac:dyDescent="0.25">
      <c r="A26" s="24">
        <v>40862</v>
      </c>
      <c r="B26" s="25" t="s">
        <v>37</v>
      </c>
      <c r="C26" s="25" t="s">
        <v>48</v>
      </c>
    </row>
    <row r="27" spans="1:3" x14ac:dyDescent="0.25">
      <c r="A27" s="24">
        <v>40867</v>
      </c>
      <c r="B27" s="25" t="s">
        <v>50</v>
      </c>
      <c r="C27" s="25"/>
    </row>
    <row r="28" spans="1:3" x14ac:dyDescent="0.25">
      <c r="A28" s="24">
        <v>40902</v>
      </c>
      <c r="B28" s="25" t="s">
        <v>50</v>
      </c>
      <c r="C28" s="25" t="s">
        <v>49</v>
      </c>
    </row>
    <row r="29" spans="1:3" x14ac:dyDescent="0.25">
      <c r="A29" s="24">
        <v>40909</v>
      </c>
      <c r="B29" s="25" t="s">
        <v>50</v>
      </c>
      <c r="C29" s="25" t="s">
        <v>34</v>
      </c>
    </row>
    <row r="30" spans="1:3" x14ac:dyDescent="0.25">
      <c r="A30" s="24">
        <v>40959</v>
      </c>
      <c r="B30" s="25" t="s">
        <v>35</v>
      </c>
      <c r="C30" s="25" t="s">
        <v>36</v>
      </c>
    </row>
    <row r="31" spans="1:3" x14ac:dyDescent="0.25">
      <c r="A31" s="24">
        <v>40960</v>
      </c>
      <c r="B31" s="25" t="s">
        <v>37</v>
      </c>
      <c r="C31" s="25" t="s">
        <v>36</v>
      </c>
    </row>
    <row r="32" spans="1:3" x14ac:dyDescent="0.25">
      <c r="A32" s="24">
        <v>41005</v>
      </c>
      <c r="B32" s="25" t="s">
        <v>33</v>
      </c>
      <c r="C32" s="25" t="s">
        <v>38</v>
      </c>
    </row>
    <row r="33" spans="1:3" x14ac:dyDescent="0.25">
      <c r="A33" s="24">
        <v>41020</v>
      </c>
      <c r="B33" s="25" t="s">
        <v>41</v>
      </c>
      <c r="C33" s="25" t="s">
        <v>40</v>
      </c>
    </row>
    <row r="34" spans="1:3" x14ac:dyDescent="0.25">
      <c r="A34" s="24">
        <v>41030</v>
      </c>
      <c r="B34" s="25" t="s">
        <v>37</v>
      </c>
      <c r="C34" s="25" t="s">
        <v>42</v>
      </c>
    </row>
    <row r="35" spans="1:3" x14ac:dyDescent="0.25">
      <c r="A35" s="24">
        <v>41067</v>
      </c>
      <c r="B35" s="25" t="s">
        <v>43</v>
      </c>
      <c r="C35" s="25" t="s">
        <v>44</v>
      </c>
    </row>
    <row r="36" spans="1:3" x14ac:dyDescent="0.25">
      <c r="A36" s="24">
        <v>41099</v>
      </c>
      <c r="B36" s="25"/>
      <c r="C36" s="25"/>
    </row>
    <row r="37" spans="1:3" x14ac:dyDescent="0.25">
      <c r="A37" s="24">
        <v>41159</v>
      </c>
      <c r="B37" s="25" t="s">
        <v>33</v>
      </c>
      <c r="C37" s="25" t="s">
        <v>45</v>
      </c>
    </row>
    <row r="38" spans="1:3" x14ac:dyDescent="0.25">
      <c r="A38" s="24">
        <v>41194</v>
      </c>
      <c r="B38" s="25" t="s">
        <v>33</v>
      </c>
      <c r="C38" s="25" t="s">
        <v>46</v>
      </c>
    </row>
    <row r="39" spans="1:3" x14ac:dyDescent="0.25">
      <c r="A39" s="24">
        <v>41215</v>
      </c>
      <c r="B39" s="25" t="s">
        <v>33</v>
      </c>
      <c r="C39" s="25" t="s">
        <v>47</v>
      </c>
    </row>
    <row r="40" spans="1:3" x14ac:dyDescent="0.25">
      <c r="A40" s="24">
        <v>41228</v>
      </c>
      <c r="B40" s="25" t="s">
        <v>43</v>
      </c>
      <c r="C40" s="25" t="s">
        <v>48</v>
      </c>
    </row>
    <row r="41" spans="1:3" x14ac:dyDescent="0.25">
      <c r="A41" s="24">
        <v>41233</v>
      </c>
      <c r="B41" s="25" t="s">
        <v>37</v>
      </c>
      <c r="C41" s="25"/>
    </row>
    <row r="42" spans="1:3" x14ac:dyDescent="0.25">
      <c r="A42" s="24">
        <v>41268</v>
      </c>
      <c r="B42" s="25" t="s">
        <v>37</v>
      </c>
      <c r="C42" s="25" t="s">
        <v>49</v>
      </c>
    </row>
    <row r="43" spans="1:3" x14ac:dyDescent="0.25">
      <c r="A43" s="24">
        <v>41275</v>
      </c>
      <c r="B43" s="25" t="s">
        <v>37</v>
      </c>
      <c r="C43" s="25" t="s">
        <v>34</v>
      </c>
    </row>
    <row r="44" spans="1:3" x14ac:dyDescent="0.25">
      <c r="A44" s="24">
        <v>41316</v>
      </c>
      <c r="B44" s="25" t="s">
        <v>35</v>
      </c>
      <c r="C44" s="25" t="s">
        <v>36</v>
      </c>
    </row>
    <row r="45" spans="1:3" x14ac:dyDescent="0.25">
      <c r="A45" s="24">
        <v>41317</v>
      </c>
      <c r="B45" s="25" t="s">
        <v>37</v>
      </c>
      <c r="C45" s="25" t="s">
        <v>36</v>
      </c>
    </row>
    <row r="46" spans="1:3" x14ac:dyDescent="0.25">
      <c r="A46" s="24">
        <v>41362</v>
      </c>
      <c r="B46" s="25" t="s">
        <v>33</v>
      </c>
      <c r="C46" s="25" t="s">
        <v>38</v>
      </c>
    </row>
    <row r="47" spans="1:3" x14ac:dyDescent="0.25">
      <c r="A47" s="24">
        <v>41385</v>
      </c>
      <c r="B47" s="25" t="s">
        <v>50</v>
      </c>
      <c r="C47" s="25" t="s">
        <v>40</v>
      </c>
    </row>
    <row r="48" spans="1:3" x14ac:dyDescent="0.25">
      <c r="A48" s="24">
        <v>41395</v>
      </c>
      <c r="B48" s="25" t="s">
        <v>39</v>
      </c>
      <c r="C48" s="25" t="s">
        <v>42</v>
      </c>
    </row>
    <row r="49" spans="1:3" x14ac:dyDescent="0.25">
      <c r="A49" s="24">
        <v>41424</v>
      </c>
      <c r="B49" s="25" t="s">
        <v>43</v>
      </c>
      <c r="C49" s="25" t="s">
        <v>44</v>
      </c>
    </row>
    <row r="50" spans="1:3" x14ac:dyDescent="0.25">
      <c r="A50" s="24">
        <v>41464</v>
      </c>
      <c r="B50" s="25"/>
      <c r="C50" s="25"/>
    </row>
    <row r="51" spans="1:3" x14ac:dyDescent="0.25">
      <c r="A51" s="24">
        <v>41524</v>
      </c>
      <c r="B51" s="25" t="s">
        <v>41</v>
      </c>
      <c r="C51" s="25" t="s">
        <v>45</v>
      </c>
    </row>
    <row r="52" spans="1:3" x14ac:dyDescent="0.25">
      <c r="A52" s="24">
        <v>41559</v>
      </c>
      <c r="B52" s="25" t="s">
        <v>41</v>
      </c>
      <c r="C52" s="25" t="s">
        <v>46</v>
      </c>
    </row>
    <row r="53" spans="1:3" x14ac:dyDescent="0.25">
      <c r="A53" s="24">
        <v>41580</v>
      </c>
      <c r="B53" s="25" t="s">
        <v>41</v>
      </c>
      <c r="C53" s="25" t="s">
        <v>47</v>
      </c>
    </row>
    <row r="54" spans="1:3" x14ac:dyDescent="0.25">
      <c r="A54" s="24">
        <v>41593</v>
      </c>
      <c r="B54" s="25" t="s">
        <v>33</v>
      </c>
      <c r="C54" s="25" t="s">
        <v>48</v>
      </c>
    </row>
    <row r="55" spans="1:3" x14ac:dyDescent="0.25">
      <c r="A55" s="24">
        <v>41633</v>
      </c>
      <c r="B55" s="25" t="s">
        <v>39</v>
      </c>
      <c r="C55" s="25" t="s">
        <v>49</v>
      </c>
    </row>
    <row r="56" spans="1:3" x14ac:dyDescent="0.25">
      <c r="A56" s="24">
        <v>41640</v>
      </c>
      <c r="B56" s="25" t="s">
        <v>39</v>
      </c>
      <c r="C56" s="25" t="s">
        <v>34</v>
      </c>
    </row>
    <row r="57" spans="1:3" x14ac:dyDescent="0.25">
      <c r="A57" s="24">
        <v>41701</v>
      </c>
      <c r="B57" s="25" t="s">
        <v>35</v>
      </c>
      <c r="C57" s="25" t="s">
        <v>36</v>
      </c>
    </row>
    <row r="58" spans="1:3" x14ac:dyDescent="0.25">
      <c r="A58" s="24">
        <v>41702</v>
      </c>
      <c r="B58" s="25" t="s">
        <v>37</v>
      </c>
      <c r="C58" s="25" t="s">
        <v>36</v>
      </c>
    </row>
    <row r="59" spans="1:3" x14ac:dyDescent="0.25">
      <c r="A59" s="24">
        <v>41747</v>
      </c>
      <c r="B59" s="25" t="s">
        <v>33</v>
      </c>
      <c r="C59" s="25" t="s">
        <v>38</v>
      </c>
    </row>
    <row r="60" spans="1:3" x14ac:dyDescent="0.25">
      <c r="A60" s="24">
        <v>41750</v>
      </c>
      <c r="B60" s="25" t="s">
        <v>35</v>
      </c>
      <c r="C60" s="25" t="s">
        <v>40</v>
      </c>
    </row>
    <row r="61" spans="1:3" x14ac:dyDescent="0.25">
      <c r="A61" s="24">
        <v>41760</v>
      </c>
      <c r="B61" s="25" t="s">
        <v>43</v>
      </c>
      <c r="C61" s="25" t="s">
        <v>42</v>
      </c>
    </row>
    <row r="62" spans="1:3" x14ac:dyDescent="0.25">
      <c r="A62" s="24">
        <v>41809</v>
      </c>
      <c r="B62" s="25" t="s">
        <v>43</v>
      </c>
      <c r="C62" s="25" t="s">
        <v>44</v>
      </c>
    </row>
    <row r="63" spans="1:3" x14ac:dyDescent="0.25">
      <c r="A63" s="24">
        <v>41889</v>
      </c>
      <c r="B63" s="25" t="s">
        <v>50</v>
      </c>
      <c r="C63" s="25" t="s">
        <v>45</v>
      </c>
    </row>
    <row r="64" spans="1:3" x14ac:dyDescent="0.25">
      <c r="A64" s="24">
        <v>41924</v>
      </c>
      <c r="B64" s="25" t="s">
        <v>50</v>
      </c>
      <c r="C64" s="25" t="s">
        <v>46</v>
      </c>
    </row>
    <row r="65" spans="1:3" x14ac:dyDescent="0.25">
      <c r="A65" s="24">
        <v>41945</v>
      </c>
      <c r="B65" s="25" t="s">
        <v>50</v>
      </c>
      <c r="C65" s="25" t="s">
        <v>47</v>
      </c>
    </row>
    <row r="66" spans="1:3" x14ac:dyDescent="0.25">
      <c r="A66" s="24">
        <v>41958</v>
      </c>
      <c r="B66" s="25" t="s">
        <v>41</v>
      </c>
      <c r="C66" s="25" t="s">
        <v>48</v>
      </c>
    </row>
    <row r="67" spans="1:3" x14ac:dyDescent="0.25">
      <c r="A67" s="24">
        <v>41998</v>
      </c>
      <c r="B67" s="25" t="s">
        <v>43</v>
      </c>
      <c r="C67" s="25" t="s">
        <v>49</v>
      </c>
    </row>
    <row r="68" spans="1:3" x14ac:dyDescent="0.25">
      <c r="A68" s="24">
        <v>42005</v>
      </c>
      <c r="B68" s="25" t="s">
        <v>43</v>
      </c>
      <c r="C68" s="25" t="s">
        <v>34</v>
      </c>
    </row>
    <row r="69" spans="1:3" x14ac:dyDescent="0.25">
      <c r="A69" s="24">
        <v>42051</v>
      </c>
      <c r="B69" s="25" t="s">
        <v>35</v>
      </c>
      <c r="C69" s="25" t="s">
        <v>36</v>
      </c>
    </row>
    <row r="70" spans="1:3" x14ac:dyDescent="0.25">
      <c r="A70" s="24">
        <v>42052</v>
      </c>
      <c r="B70" s="25" t="s">
        <v>37</v>
      </c>
      <c r="C70" s="25" t="s">
        <v>36</v>
      </c>
    </row>
    <row r="71" spans="1:3" x14ac:dyDescent="0.25">
      <c r="A71" s="24">
        <v>42097</v>
      </c>
      <c r="B71" s="25" t="s">
        <v>33</v>
      </c>
      <c r="C71" s="25" t="s">
        <v>38</v>
      </c>
    </row>
    <row r="72" spans="1:3" x14ac:dyDescent="0.25">
      <c r="A72" s="24">
        <v>42115</v>
      </c>
      <c r="B72" s="25" t="s">
        <v>37</v>
      </c>
      <c r="C72" s="25" t="s">
        <v>40</v>
      </c>
    </row>
    <row r="73" spans="1:3" x14ac:dyDescent="0.25">
      <c r="A73" s="24">
        <v>42125</v>
      </c>
      <c r="B73" s="25" t="s">
        <v>33</v>
      </c>
      <c r="C73" s="25" t="s">
        <v>42</v>
      </c>
    </row>
    <row r="74" spans="1:3" x14ac:dyDescent="0.25">
      <c r="A74" s="24">
        <v>42159</v>
      </c>
      <c r="B74" s="25" t="s">
        <v>43</v>
      </c>
      <c r="C74" s="25" t="s">
        <v>44</v>
      </c>
    </row>
    <row r="75" spans="1:3" x14ac:dyDescent="0.25">
      <c r="A75" s="24">
        <v>42254</v>
      </c>
      <c r="B75" s="25" t="s">
        <v>35</v>
      </c>
      <c r="C75" s="25" t="s">
        <v>45</v>
      </c>
    </row>
    <row r="76" spans="1:3" x14ac:dyDescent="0.25">
      <c r="A76" s="24">
        <v>42289</v>
      </c>
      <c r="B76" s="25" t="s">
        <v>35</v>
      </c>
      <c r="C76" s="25" t="s">
        <v>46</v>
      </c>
    </row>
    <row r="77" spans="1:3" x14ac:dyDescent="0.25">
      <c r="A77" s="24">
        <v>42310</v>
      </c>
      <c r="B77" s="25" t="s">
        <v>35</v>
      </c>
      <c r="C77" s="25" t="s">
        <v>47</v>
      </c>
    </row>
    <row r="78" spans="1:3" x14ac:dyDescent="0.25">
      <c r="A78" s="24">
        <v>42323</v>
      </c>
      <c r="B78" s="25" t="s">
        <v>50</v>
      </c>
      <c r="C78" s="25" t="s">
        <v>48</v>
      </c>
    </row>
    <row r="79" spans="1:3" x14ac:dyDescent="0.25">
      <c r="A79" s="24">
        <v>42363</v>
      </c>
      <c r="B79" s="25" t="s">
        <v>33</v>
      </c>
      <c r="C79" s="25" t="s">
        <v>49</v>
      </c>
    </row>
    <row r="80" spans="1:3" x14ac:dyDescent="0.25">
      <c r="A80" s="24">
        <v>42370</v>
      </c>
      <c r="B80" s="25" t="s">
        <v>33</v>
      </c>
      <c r="C80" s="25" t="s">
        <v>34</v>
      </c>
    </row>
    <row r="81" spans="1:3" x14ac:dyDescent="0.25">
      <c r="A81" s="24">
        <v>42408</v>
      </c>
      <c r="B81" s="25" t="s">
        <v>35</v>
      </c>
      <c r="C81" s="25" t="s">
        <v>36</v>
      </c>
    </row>
    <row r="82" spans="1:3" x14ac:dyDescent="0.25">
      <c r="A82" s="24">
        <v>42409</v>
      </c>
      <c r="B82" s="25" t="s">
        <v>37</v>
      </c>
      <c r="C82" s="25" t="s">
        <v>36</v>
      </c>
    </row>
    <row r="83" spans="1:3" x14ac:dyDescent="0.25">
      <c r="A83" s="24">
        <v>42454</v>
      </c>
      <c r="B83" s="25" t="s">
        <v>33</v>
      </c>
      <c r="C83" s="25" t="s">
        <v>38</v>
      </c>
    </row>
    <row r="84" spans="1:3" x14ac:dyDescent="0.25">
      <c r="A84" s="24">
        <v>42481</v>
      </c>
      <c r="B84" s="25" t="s">
        <v>43</v>
      </c>
      <c r="C84" s="25" t="s">
        <v>40</v>
      </c>
    </row>
    <row r="85" spans="1:3" x14ac:dyDescent="0.25">
      <c r="A85" s="24">
        <v>42491</v>
      </c>
      <c r="B85" s="25" t="s">
        <v>50</v>
      </c>
      <c r="C85" s="25" t="s">
        <v>42</v>
      </c>
    </row>
    <row r="86" spans="1:3" x14ac:dyDescent="0.25">
      <c r="A86" s="24">
        <v>42516</v>
      </c>
      <c r="B86" s="25" t="s">
        <v>43</v>
      </c>
      <c r="C86" s="25" t="s">
        <v>44</v>
      </c>
    </row>
    <row r="87" spans="1:3" x14ac:dyDescent="0.25">
      <c r="A87" s="24">
        <v>42620</v>
      </c>
      <c r="B87" s="25" t="s">
        <v>39</v>
      </c>
      <c r="C87" s="25" t="s">
        <v>45</v>
      </c>
    </row>
    <row r="88" spans="1:3" x14ac:dyDescent="0.25">
      <c r="A88" s="24">
        <v>42655</v>
      </c>
      <c r="B88" s="25" t="s">
        <v>39</v>
      </c>
      <c r="C88" s="25" t="s">
        <v>46</v>
      </c>
    </row>
    <row r="89" spans="1:3" x14ac:dyDescent="0.25">
      <c r="A89" s="24">
        <v>42676</v>
      </c>
      <c r="B89" s="25" t="s">
        <v>39</v>
      </c>
      <c r="C89" s="25" t="s">
        <v>47</v>
      </c>
    </row>
    <row r="90" spans="1:3" x14ac:dyDescent="0.25">
      <c r="A90" s="24">
        <v>42689</v>
      </c>
      <c r="B90" s="25" t="s">
        <v>37</v>
      </c>
      <c r="C90" s="25" t="s">
        <v>48</v>
      </c>
    </row>
    <row r="91" spans="1:3" x14ac:dyDescent="0.25">
      <c r="A91" s="24">
        <v>42729</v>
      </c>
      <c r="B91" s="25" t="s">
        <v>50</v>
      </c>
      <c r="C91" s="25" t="s">
        <v>49</v>
      </c>
    </row>
    <row r="92" spans="1:3" x14ac:dyDescent="0.25">
      <c r="A92" s="24">
        <v>42736</v>
      </c>
      <c r="B92" s="25" t="s">
        <v>50</v>
      </c>
      <c r="C92" s="25" t="s">
        <v>34</v>
      </c>
    </row>
    <row r="93" spans="1:3" x14ac:dyDescent="0.25">
      <c r="A93" s="24">
        <v>42793</v>
      </c>
      <c r="B93" s="25" t="s">
        <v>35</v>
      </c>
      <c r="C93" s="25" t="s">
        <v>36</v>
      </c>
    </row>
    <row r="94" spans="1:3" x14ac:dyDescent="0.25">
      <c r="A94" s="24">
        <v>42794</v>
      </c>
      <c r="B94" s="25" t="s">
        <v>37</v>
      </c>
      <c r="C94" s="25" t="s">
        <v>36</v>
      </c>
    </row>
    <row r="95" spans="1:3" x14ac:dyDescent="0.25">
      <c r="A95" s="24">
        <v>42839</v>
      </c>
      <c r="B95" s="25" t="s">
        <v>33</v>
      </c>
      <c r="C95" s="25" t="s">
        <v>38</v>
      </c>
    </row>
    <row r="96" spans="1:3" x14ac:dyDescent="0.25">
      <c r="A96" s="24">
        <v>42846</v>
      </c>
      <c r="B96" s="25" t="s">
        <v>33</v>
      </c>
      <c r="C96" s="25" t="s">
        <v>40</v>
      </c>
    </row>
    <row r="97" spans="1:3" x14ac:dyDescent="0.25">
      <c r="A97" s="24">
        <v>42856</v>
      </c>
      <c r="B97" s="25" t="s">
        <v>35</v>
      </c>
      <c r="C97" s="25" t="s">
        <v>42</v>
      </c>
    </row>
    <row r="98" spans="1:3" x14ac:dyDescent="0.25">
      <c r="A98" s="24">
        <v>42901</v>
      </c>
      <c r="B98" s="25" t="s">
        <v>43</v>
      </c>
      <c r="C98" s="25" t="s">
        <v>44</v>
      </c>
    </row>
    <row r="99" spans="1:3" x14ac:dyDescent="0.25">
      <c r="A99" s="24">
        <v>42985</v>
      </c>
      <c r="B99" s="25" t="s">
        <v>43</v>
      </c>
      <c r="C99" s="25" t="s">
        <v>45</v>
      </c>
    </row>
    <row r="100" spans="1:3" x14ac:dyDescent="0.25">
      <c r="A100" s="24">
        <v>43020</v>
      </c>
      <c r="B100" s="25" t="s">
        <v>43</v>
      </c>
      <c r="C100" s="25" t="s">
        <v>46</v>
      </c>
    </row>
    <row r="101" spans="1:3" x14ac:dyDescent="0.25">
      <c r="A101" s="24">
        <v>43041</v>
      </c>
      <c r="B101" s="25" t="s">
        <v>43</v>
      </c>
      <c r="C101" s="25" t="s">
        <v>47</v>
      </c>
    </row>
    <row r="102" spans="1:3" x14ac:dyDescent="0.25">
      <c r="A102" s="24">
        <v>43054</v>
      </c>
      <c r="B102" s="25" t="s">
        <v>39</v>
      </c>
      <c r="C102" s="25" t="s">
        <v>48</v>
      </c>
    </row>
    <row r="103" spans="1:3" x14ac:dyDescent="0.25">
      <c r="A103" s="24">
        <v>43094</v>
      </c>
      <c r="B103" s="25" t="s">
        <v>35</v>
      </c>
      <c r="C103" s="25" t="s">
        <v>49</v>
      </c>
    </row>
    <row r="104" spans="1:3" x14ac:dyDescent="0.25">
      <c r="A104" s="24">
        <v>43101</v>
      </c>
      <c r="B104" s="25" t="s">
        <v>35</v>
      </c>
      <c r="C104" s="25" t="s">
        <v>34</v>
      </c>
    </row>
    <row r="105" spans="1:3" x14ac:dyDescent="0.25">
      <c r="A105" s="24">
        <v>43143</v>
      </c>
      <c r="B105" s="25" t="s">
        <v>35</v>
      </c>
      <c r="C105" s="25" t="s">
        <v>36</v>
      </c>
    </row>
    <row r="106" spans="1:3" x14ac:dyDescent="0.25">
      <c r="A106" s="24">
        <v>43144</v>
      </c>
      <c r="B106" s="25" t="s">
        <v>37</v>
      </c>
      <c r="C106" s="25" t="s">
        <v>36</v>
      </c>
    </row>
    <row r="107" spans="1:3" x14ac:dyDescent="0.25">
      <c r="A107" s="24">
        <v>43189</v>
      </c>
      <c r="B107" s="25" t="s">
        <v>33</v>
      </c>
      <c r="C107" s="25" t="s">
        <v>38</v>
      </c>
    </row>
    <row r="108" spans="1:3" x14ac:dyDescent="0.25">
      <c r="A108" s="24">
        <v>43211</v>
      </c>
      <c r="B108" s="25" t="s">
        <v>41</v>
      </c>
      <c r="C108" s="25" t="s">
        <v>40</v>
      </c>
    </row>
    <row r="109" spans="1:3" x14ac:dyDescent="0.25">
      <c r="A109" s="24">
        <v>43221</v>
      </c>
      <c r="B109" s="25" t="s">
        <v>37</v>
      </c>
      <c r="C109" s="25" t="s">
        <v>42</v>
      </c>
    </row>
    <row r="110" spans="1:3" x14ac:dyDescent="0.25">
      <c r="A110" s="24">
        <v>43251</v>
      </c>
      <c r="B110" s="25" t="s">
        <v>43</v>
      </c>
      <c r="C110" s="25" t="s">
        <v>44</v>
      </c>
    </row>
    <row r="111" spans="1:3" x14ac:dyDescent="0.25">
      <c r="A111" s="24">
        <v>43350</v>
      </c>
      <c r="B111" s="25" t="s">
        <v>33</v>
      </c>
      <c r="C111" s="25" t="s">
        <v>45</v>
      </c>
    </row>
    <row r="112" spans="1:3" x14ac:dyDescent="0.25">
      <c r="A112" s="24">
        <v>43385</v>
      </c>
      <c r="B112" s="25" t="s">
        <v>33</v>
      </c>
      <c r="C112" s="25" t="s">
        <v>46</v>
      </c>
    </row>
    <row r="113" spans="1:3" x14ac:dyDescent="0.25">
      <c r="A113" s="24">
        <v>43406</v>
      </c>
      <c r="B113" s="25" t="s">
        <v>33</v>
      </c>
      <c r="C113" s="25" t="s">
        <v>47</v>
      </c>
    </row>
    <row r="114" spans="1:3" x14ac:dyDescent="0.25">
      <c r="A114" s="24">
        <v>43419</v>
      </c>
      <c r="B114" s="25" t="s">
        <v>43</v>
      </c>
      <c r="C114" s="25" t="s">
        <v>48</v>
      </c>
    </row>
    <row r="115" spans="1:3" x14ac:dyDescent="0.25">
      <c r="A115" s="24">
        <v>43459</v>
      </c>
      <c r="B115" s="25" t="s">
        <v>37</v>
      </c>
      <c r="C115" s="25" t="s">
        <v>49</v>
      </c>
    </row>
    <row r="116" spans="1:3" x14ac:dyDescent="0.25">
      <c r="A116" s="24">
        <v>43466</v>
      </c>
      <c r="B116" s="25" t="s">
        <v>37</v>
      </c>
      <c r="C116" s="25" t="s">
        <v>34</v>
      </c>
    </row>
    <row r="117" spans="1:3" x14ac:dyDescent="0.25">
      <c r="A117" s="24">
        <v>43528</v>
      </c>
      <c r="B117" s="25" t="s">
        <v>35</v>
      </c>
      <c r="C117" s="25" t="s">
        <v>36</v>
      </c>
    </row>
    <row r="118" spans="1:3" x14ac:dyDescent="0.25">
      <c r="A118" s="24">
        <v>43529</v>
      </c>
      <c r="B118" s="25" t="s">
        <v>37</v>
      </c>
      <c r="C118" s="25" t="s">
        <v>36</v>
      </c>
    </row>
    <row r="119" spans="1:3" x14ac:dyDescent="0.25">
      <c r="A119" s="24">
        <v>43574</v>
      </c>
      <c r="B119" s="25" t="s">
        <v>33</v>
      </c>
      <c r="C119" s="25" t="s">
        <v>38</v>
      </c>
    </row>
    <row r="120" spans="1:3" x14ac:dyDescent="0.25">
      <c r="A120" s="24">
        <v>43576</v>
      </c>
      <c r="B120" s="25" t="s">
        <v>50</v>
      </c>
      <c r="C120" s="25" t="s">
        <v>40</v>
      </c>
    </row>
    <row r="121" spans="1:3" x14ac:dyDescent="0.25">
      <c r="A121" s="24">
        <v>43586</v>
      </c>
      <c r="B121" s="25" t="s">
        <v>39</v>
      </c>
      <c r="C121" s="25" t="s">
        <v>42</v>
      </c>
    </row>
    <row r="122" spans="1:3" x14ac:dyDescent="0.25">
      <c r="A122" s="24">
        <v>43636</v>
      </c>
      <c r="B122" s="25" t="s">
        <v>43</v>
      </c>
      <c r="C122" s="25" t="s">
        <v>44</v>
      </c>
    </row>
    <row r="123" spans="1:3" x14ac:dyDescent="0.25">
      <c r="A123" s="24">
        <v>43715</v>
      </c>
      <c r="B123" s="25" t="s">
        <v>41</v>
      </c>
      <c r="C123" s="25" t="s">
        <v>45</v>
      </c>
    </row>
    <row r="124" spans="1:3" x14ac:dyDescent="0.25">
      <c r="A124" s="24">
        <v>43750</v>
      </c>
      <c r="B124" s="25" t="s">
        <v>41</v>
      </c>
      <c r="C124" s="25" t="s">
        <v>46</v>
      </c>
    </row>
    <row r="125" spans="1:3" x14ac:dyDescent="0.25">
      <c r="A125" s="24">
        <v>43771</v>
      </c>
      <c r="B125" s="25" t="s">
        <v>41</v>
      </c>
      <c r="C125" s="25" t="s">
        <v>47</v>
      </c>
    </row>
    <row r="126" spans="1:3" x14ac:dyDescent="0.25">
      <c r="A126" s="24">
        <v>43784</v>
      </c>
      <c r="B126" s="25" t="s">
        <v>33</v>
      </c>
      <c r="C126" s="25" t="s">
        <v>48</v>
      </c>
    </row>
    <row r="127" spans="1:3" x14ac:dyDescent="0.25">
      <c r="A127" s="24">
        <v>43824</v>
      </c>
      <c r="B127" s="25" t="s">
        <v>39</v>
      </c>
      <c r="C127" s="25" t="s">
        <v>49</v>
      </c>
    </row>
    <row r="128" spans="1:3" x14ac:dyDescent="0.25">
      <c r="A128" s="24">
        <v>43831</v>
      </c>
      <c r="B128" s="25" t="s">
        <v>39</v>
      </c>
      <c r="C128" s="25" t="s">
        <v>34</v>
      </c>
    </row>
    <row r="129" spans="1:3" x14ac:dyDescent="0.25">
      <c r="A129" s="24">
        <v>43885</v>
      </c>
      <c r="B129" s="25" t="s">
        <v>35</v>
      </c>
      <c r="C129" s="25" t="s">
        <v>36</v>
      </c>
    </row>
    <row r="130" spans="1:3" x14ac:dyDescent="0.25">
      <c r="A130" s="24">
        <v>43886</v>
      </c>
      <c r="B130" s="25" t="s">
        <v>37</v>
      </c>
      <c r="C130" s="25" t="s">
        <v>36</v>
      </c>
    </row>
    <row r="131" spans="1:3" x14ac:dyDescent="0.25">
      <c r="A131" s="24">
        <v>43931</v>
      </c>
      <c r="B131" s="25" t="s">
        <v>33</v>
      </c>
      <c r="C131" s="25" t="s">
        <v>38</v>
      </c>
    </row>
    <row r="132" spans="1:3" x14ac:dyDescent="0.25">
      <c r="A132" s="24">
        <v>43942</v>
      </c>
      <c r="B132" s="25" t="s">
        <v>37</v>
      </c>
      <c r="C132" s="25" t="s">
        <v>40</v>
      </c>
    </row>
    <row r="133" spans="1:3" x14ac:dyDescent="0.25">
      <c r="A133" s="24">
        <v>43952</v>
      </c>
      <c r="B133" s="25" t="s">
        <v>33</v>
      </c>
      <c r="C133" s="25" t="s">
        <v>42</v>
      </c>
    </row>
    <row r="134" spans="1:3" x14ac:dyDescent="0.25">
      <c r="A134" s="24">
        <v>43993</v>
      </c>
      <c r="B134" s="25" t="s">
        <v>43</v>
      </c>
      <c r="C134" s="25" t="s">
        <v>44</v>
      </c>
    </row>
    <row r="135" spans="1:3" x14ac:dyDescent="0.25">
      <c r="A135" s="24">
        <v>44081</v>
      </c>
      <c r="B135" s="25" t="s">
        <v>35</v>
      </c>
      <c r="C135" s="25" t="s">
        <v>45</v>
      </c>
    </row>
    <row r="136" spans="1:3" x14ac:dyDescent="0.25">
      <c r="A136" s="24">
        <v>44116</v>
      </c>
      <c r="B136" s="25" t="s">
        <v>35</v>
      </c>
      <c r="C136" s="25" t="s">
        <v>46</v>
      </c>
    </row>
    <row r="137" spans="1:3" x14ac:dyDescent="0.25">
      <c r="A137" s="24">
        <v>44137</v>
      </c>
      <c r="B137" s="25" t="s">
        <v>35</v>
      </c>
      <c r="C137" s="25" t="s">
        <v>47</v>
      </c>
    </row>
    <row r="138" spans="1:3" x14ac:dyDescent="0.25">
      <c r="A138" s="24">
        <v>44150</v>
      </c>
      <c r="B138" s="25" t="s">
        <v>50</v>
      </c>
      <c r="C138" s="25" t="s">
        <v>48</v>
      </c>
    </row>
    <row r="139" spans="1:3" x14ac:dyDescent="0.25">
      <c r="A139" s="24">
        <v>44190</v>
      </c>
      <c r="B139" s="25" t="s">
        <v>33</v>
      </c>
      <c r="C139" s="25" t="s">
        <v>49</v>
      </c>
    </row>
    <row r="140" spans="1:3" x14ac:dyDescent="0.25">
      <c r="A140" s="24">
        <v>44197</v>
      </c>
      <c r="B140" s="25" t="s">
        <v>33</v>
      </c>
      <c r="C140" s="25" t="s">
        <v>34</v>
      </c>
    </row>
    <row r="141" spans="1:3" x14ac:dyDescent="0.25">
      <c r="A141" s="24">
        <v>44242</v>
      </c>
      <c r="B141" s="25" t="s">
        <v>35</v>
      </c>
      <c r="C141" s="25" t="s">
        <v>36</v>
      </c>
    </row>
    <row r="142" spans="1:3" x14ac:dyDescent="0.25">
      <c r="A142" s="24">
        <v>44243</v>
      </c>
      <c r="B142" s="25" t="s">
        <v>37</v>
      </c>
      <c r="C142" s="25" t="s">
        <v>36</v>
      </c>
    </row>
    <row r="143" spans="1:3" x14ac:dyDescent="0.25">
      <c r="A143" s="24">
        <v>44288</v>
      </c>
      <c r="B143" s="25" t="s">
        <v>33</v>
      </c>
      <c r="C143" s="25" t="s">
        <v>38</v>
      </c>
    </row>
    <row r="144" spans="1:3" x14ac:dyDescent="0.25">
      <c r="A144" s="24">
        <v>44307</v>
      </c>
      <c r="B144" s="25" t="s">
        <v>39</v>
      </c>
      <c r="C144" s="25" t="s">
        <v>40</v>
      </c>
    </row>
    <row r="145" spans="1:3" x14ac:dyDescent="0.25">
      <c r="A145" s="24">
        <v>44317</v>
      </c>
      <c r="B145" s="25" t="s">
        <v>41</v>
      </c>
      <c r="C145" s="25" t="s">
        <v>42</v>
      </c>
    </row>
    <row r="146" spans="1:3" x14ac:dyDescent="0.25">
      <c r="A146" s="24">
        <v>44350</v>
      </c>
      <c r="B146" s="25" t="s">
        <v>43</v>
      </c>
      <c r="C146" s="25" t="s">
        <v>44</v>
      </c>
    </row>
    <row r="147" spans="1:3" x14ac:dyDescent="0.25">
      <c r="A147" s="24">
        <v>44446</v>
      </c>
      <c r="B147" s="25" t="s">
        <v>37</v>
      </c>
      <c r="C147" s="25" t="s">
        <v>45</v>
      </c>
    </row>
    <row r="148" spans="1:3" x14ac:dyDescent="0.25">
      <c r="A148" s="24">
        <v>44481</v>
      </c>
      <c r="B148" s="25" t="s">
        <v>37</v>
      </c>
      <c r="C148" s="25" t="s">
        <v>46</v>
      </c>
    </row>
    <row r="149" spans="1:3" x14ac:dyDescent="0.25">
      <c r="A149" s="24">
        <v>44502</v>
      </c>
      <c r="B149" s="25" t="s">
        <v>37</v>
      </c>
      <c r="C149" s="25" t="s">
        <v>47</v>
      </c>
    </row>
    <row r="150" spans="1:3" x14ac:dyDescent="0.25">
      <c r="A150" s="24">
        <v>44515</v>
      </c>
      <c r="B150" s="25" t="s">
        <v>35</v>
      </c>
      <c r="C150" s="25" t="s">
        <v>48</v>
      </c>
    </row>
    <row r="151" spans="1:3" x14ac:dyDescent="0.25">
      <c r="A151" s="24">
        <v>44555</v>
      </c>
      <c r="B151" s="25" t="s">
        <v>41</v>
      </c>
      <c r="C151" s="25" t="s">
        <v>49</v>
      </c>
    </row>
    <row r="152" spans="1:3" x14ac:dyDescent="0.25">
      <c r="A152" s="24">
        <v>44562</v>
      </c>
      <c r="B152" s="25" t="s">
        <v>41</v>
      </c>
      <c r="C152" s="25" t="s">
        <v>34</v>
      </c>
    </row>
    <row r="153" spans="1:3" x14ac:dyDescent="0.25">
      <c r="A153" s="24">
        <v>44620</v>
      </c>
      <c r="B153" s="25" t="s">
        <v>35</v>
      </c>
      <c r="C153" s="25" t="s">
        <v>36</v>
      </c>
    </row>
    <row r="154" spans="1:3" x14ac:dyDescent="0.25">
      <c r="A154" s="24">
        <v>44621</v>
      </c>
      <c r="B154" s="25" t="s">
        <v>37</v>
      </c>
      <c r="C154" s="25" t="s">
        <v>36</v>
      </c>
    </row>
    <row r="155" spans="1:3" x14ac:dyDescent="0.25">
      <c r="A155" s="24">
        <v>44666</v>
      </c>
      <c r="B155" s="25" t="s">
        <v>33</v>
      </c>
      <c r="C155" s="25" t="s">
        <v>38</v>
      </c>
    </row>
    <row r="156" spans="1:3" x14ac:dyDescent="0.25">
      <c r="A156" s="24">
        <v>44672</v>
      </c>
      <c r="B156" s="25" t="s">
        <v>43</v>
      </c>
      <c r="C156" s="25" t="s">
        <v>40</v>
      </c>
    </row>
    <row r="157" spans="1:3" x14ac:dyDescent="0.25">
      <c r="A157" s="24">
        <v>44682</v>
      </c>
      <c r="B157" s="25" t="s">
        <v>50</v>
      </c>
      <c r="C157" s="25" t="s">
        <v>42</v>
      </c>
    </row>
    <row r="158" spans="1:3" x14ac:dyDescent="0.25">
      <c r="A158" s="24">
        <v>44728</v>
      </c>
      <c r="B158" s="25" t="s">
        <v>43</v>
      </c>
      <c r="C158" s="25" t="s">
        <v>44</v>
      </c>
    </row>
    <row r="159" spans="1:3" x14ac:dyDescent="0.25">
      <c r="A159" s="24">
        <v>44811</v>
      </c>
      <c r="B159" s="25" t="s">
        <v>39</v>
      </c>
      <c r="C159" s="25" t="s">
        <v>45</v>
      </c>
    </row>
    <row r="160" spans="1:3" x14ac:dyDescent="0.25">
      <c r="A160" s="24">
        <v>44846</v>
      </c>
      <c r="B160" s="25" t="s">
        <v>39</v>
      </c>
      <c r="C160" s="25" t="s">
        <v>46</v>
      </c>
    </row>
    <row r="161" spans="1:3" x14ac:dyDescent="0.25">
      <c r="A161" s="24">
        <v>44867</v>
      </c>
      <c r="B161" s="25" t="s">
        <v>39</v>
      </c>
      <c r="C161" s="25" t="s">
        <v>47</v>
      </c>
    </row>
    <row r="162" spans="1:3" x14ac:dyDescent="0.25">
      <c r="A162" s="24">
        <v>44880</v>
      </c>
      <c r="B162" s="25" t="s">
        <v>37</v>
      </c>
      <c r="C162" s="25" t="s">
        <v>48</v>
      </c>
    </row>
    <row r="163" spans="1:3" x14ac:dyDescent="0.25">
      <c r="A163" s="24">
        <v>44920</v>
      </c>
      <c r="B163" s="25" t="s">
        <v>50</v>
      </c>
      <c r="C163" s="25" t="s">
        <v>49</v>
      </c>
    </row>
    <row r="164" spans="1:3" x14ac:dyDescent="0.25">
      <c r="A164" s="24">
        <v>44927</v>
      </c>
      <c r="B164" s="25" t="s">
        <v>50</v>
      </c>
      <c r="C164" s="25" t="s">
        <v>34</v>
      </c>
    </row>
    <row r="165" spans="1:3" x14ac:dyDescent="0.25">
      <c r="A165" s="24">
        <v>44977</v>
      </c>
      <c r="B165" s="25" t="s">
        <v>35</v>
      </c>
      <c r="C165" s="25" t="s">
        <v>36</v>
      </c>
    </row>
    <row r="166" spans="1:3" x14ac:dyDescent="0.25">
      <c r="A166" s="24">
        <v>44978</v>
      </c>
      <c r="B166" s="25" t="s">
        <v>37</v>
      </c>
      <c r="C166" s="25" t="s">
        <v>36</v>
      </c>
    </row>
    <row r="167" spans="1:3" x14ac:dyDescent="0.25">
      <c r="A167" s="24">
        <v>45023</v>
      </c>
      <c r="B167" s="25" t="s">
        <v>33</v>
      </c>
      <c r="C167" s="25" t="s">
        <v>38</v>
      </c>
    </row>
    <row r="168" spans="1:3" x14ac:dyDescent="0.25">
      <c r="A168" s="24">
        <v>45037</v>
      </c>
      <c r="B168" s="25" t="s">
        <v>33</v>
      </c>
      <c r="C168" s="25" t="s">
        <v>40</v>
      </c>
    </row>
    <row r="169" spans="1:3" x14ac:dyDescent="0.25">
      <c r="A169" s="24">
        <v>45047</v>
      </c>
      <c r="B169" s="25" t="s">
        <v>35</v>
      </c>
      <c r="C169" s="25" t="s">
        <v>42</v>
      </c>
    </row>
    <row r="170" spans="1:3" x14ac:dyDescent="0.25">
      <c r="A170" s="24">
        <v>45085</v>
      </c>
      <c r="B170" s="25" t="s">
        <v>43</v>
      </c>
      <c r="C170" s="25" t="s">
        <v>44</v>
      </c>
    </row>
    <row r="171" spans="1:3" x14ac:dyDescent="0.25">
      <c r="A171" s="24">
        <v>45176</v>
      </c>
      <c r="B171" s="25" t="s">
        <v>43</v>
      </c>
      <c r="C171" s="25" t="s">
        <v>45</v>
      </c>
    </row>
    <row r="172" spans="1:3" x14ac:dyDescent="0.25">
      <c r="A172" s="24">
        <v>45211</v>
      </c>
      <c r="B172" s="25" t="s">
        <v>43</v>
      </c>
      <c r="C172" s="25" t="s">
        <v>46</v>
      </c>
    </row>
    <row r="173" spans="1:3" x14ac:dyDescent="0.25">
      <c r="A173" s="24">
        <v>45232</v>
      </c>
      <c r="B173" s="25" t="s">
        <v>43</v>
      </c>
      <c r="C173" s="25" t="s">
        <v>47</v>
      </c>
    </row>
    <row r="174" spans="1:3" x14ac:dyDescent="0.25">
      <c r="A174" s="24">
        <v>45245</v>
      </c>
      <c r="B174" s="25" t="s">
        <v>39</v>
      </c>
      <c r="C174" s="25" t="s">
        <v>48</v>
      </c>
    </row>
    <row r="175" spans="1:3" x14ac:dyDescent="0.25">
      <c r="A175" s="24">
        <v>45285</v>
      </c>
      <c r="B175" s="25" t="s">
        <v>35</v>
      </c>
      <c r="C175" s="25" t="s">
        <v>49</v>
      </c>
    </row>
    <row r="176" spans="1:3" x14ac:dyDescent="0.25">
      <c r="A176" s="24">
        <v>45292</v>
      </c>
      <c r="B176" s="25" t="s">
        <v>35</v>
      </c>
      <c r="C176" s="25" t="s">
        <v>34</v>
      </c>
    </row>
    <row r="177" spans="1:3" x14ac:dyDescent="0.25">
      <c r="A177" s="24">
        <v>45334</v>
      </c>
      <c r="B177" s="25" t="s">
        <v>35</v>
      </c>
      <c r="C177" s="25" t="s">
        <v>36</v>
      </c>
    </row>
    <row r="178" spans="1:3" x14ac:dyDescent="0.25">
      <c r="A178" s="24">
        <v>45335</v>
      </c>
      <c r="B178" s="25" t="s">
        <v>37</v>
      </c>
      <c r="C178" s="25" t="s">
        <v>36</v>
      </c>
    </row>
    <row r="179" spans="1:3" x14ac:dyDescent="0.25">
      <c r="A179" s="24">
        <v>45380</v>
      </c>
      <c r="B179" s="25" t="s">
        <v>33</v>
      </c>
      <c r="C179" s="25" t="s">
        <v>38</v>
      </c>
    </row>
    <row r="180" spans="1:3" x14ac:dyDescent="0.25">
      <c r="A180" s="24">
        <v>45403</v>
      </c>
      <c r="B180" s="25" t="s">
        <v>50</v>
      </c>
      <c r="C180" s="25" t="s">
        <v>40</v>
      </c>
    </row>
    <row r="181" spans="1:3" x14ac:dyDescent="0.25">
      <c r="A181" s="24">
        <v>45413</v>
      </c>
      <c r="B181" s="25" t="s">
        <v>39</v>
      </c>
      <c r="C181" s="25" t="s">
        <v>42</v>
      </c>
    </row>
    <row r="182" spans="1:3" x14ac:dyDescent="0.25">
      <c r="A182" s="24">
        <v>45442</v>
      </c>
      <c r="B182" s="25" t="s">
        <v>43</v>
      </c>
      <c r="C182" s="25" t="s">
        <v>44</v>
      </c>
    </row>
    <row r="183" spans="1:3" x14ac:dyDescent="0.25">
      <c r="A183" s="24">
        <v>45542</v>
      </c>
      <c r="B183" s="25" t="s">
        <v>41</v>
      </c>
      <c r="C183" s="25" t="s">
        <v>45</v>
      </c>
    </row>
    <row r="184" spans="1:3" x14ac:dyDescent="0.25">
      <c r="A184" s="24">
        <v>45577</v>
      </c>
      <c r="B184" s="25" t="s">
        <v>41</v>
      </c>
      <c r="C184" s="25" t="s">
        <v>46</v>
      </c>
    </row>
    <row r="185" spans="1:3" x14ac:dyDescent="0.25">
      <c r="A185" s="24">
        <v>45598</v>
      </c>
      <c r="B185" s="25" t="s">
        <v>41</v>
      </c>
      <c r="C185" s="25" t="s">
        <v>47</v>
      </c>
    </row>
    <row r="186" spans="1:3" x14ac:dyDescent="0.25">
      <c r="A186" s="24">
        <v>45611</v>
      </c>
      <c r="B186" s="25" t="s">
        <v>33</v>
      </c>
      <c r="C186" s="25" t="s">
        <v>48</v>
      </c>
    </row>
    <row r="187" spans="1:3" x14ac:dyDescent="0.25">
      <c r="A187" s="24">
        <v>45651</v>
      </c>
      <c r="B187" s="25" t="s">
        <v>39</v>
      </c>
      <c r="C187" s="25" t="s">
        <v>49</v>
      </c>
    </row>
    <row r="188" spans="1:3" x14ac:dyDescent="0.25">
      <c r="A188" s="24">
        <v>45658</v>
      </c>
      <c r="B188" s="25" t="s">
        <v>39</v>
      </c>
      <c r="C188" s="25" t="s">
        <v>34</v>
      </c>
    </row>
    <row r="189" spans="1:3" x14ac:dyDescent="0.25">
      <c r="A189" s="24">
        <v>45719</v>
      </c>
      <c r="B189" s="25" t="s">
        <v>35</v>
      </c>
      <c r="C189" s="25" t="s">
        <v>36</v>
      </c>
    </row>
    <row r="190" spans="1:3" x14ac:dyDescent="0.25">
      <c r="A190" s="24">
        <v>45720</v>
      </c>
      <c r="B190" s="25" t="s">
        <v>37</v>
      </c>
      <c r="C190" s="25" t="s">
        <v>36</v>
      </c>
    </row>
    <row r="191" spans="1:3" x14ac:dyDescent="0.25">
      <c r="A191" s="24">
        <v>45765</v>
      </c>
      <c r="B191" s="25" t="s">
        <v>33</v>
      </c>
      <c r="C191" s="25" t="s">
        <v>38</v>
      </c>
    </row>
    <row r="192" spans="1:3" x14ac:dyDescent="0.25">
      <c r="A192" s="24">
        <v>45768</v>
      </c>
      <c r="B192" s="25" t="s">
        <v>35</v>
      </c>
      <c r="C192" s="25" t="s">
        <v>40</v>
      </c>
    </row>
    <row r="193" spans="1:3" x14ac:dyDescent="0.25">
      <c r="A193" s="24">
        <v>45778</v>
      </c>
      <c r="B193" s="25" t="s">
        <v>43</v>
      </c>
      <c r="C193" s="25" t="s">
        <v>42</v>
      </c>
    </row>
    <row r="194" spans="1:3" x14ac:dyDescent="0.25">
      <c r="A194" s="24">
        <v>45827</v>
      </c>
      <c r="B194" s="25" t="s">
        <v>43</v>
      </c>
      <c r="C194" s="25" t="s">
        <v>44</v>
      </c>
    </row>
    <row r="195" spans="1:3" x14ac:dyDescent="0.25">
      <c r="A195" s="24">
        <v>45907</v>
      </c>
      <c r="B195" s="25" t="s">
        <v>50</v>
      </c>
      <c r="C195" s="25" t="s">
        <v>45</v>
      </c>
    </row>
    <row r="196" spans="1:3" x14ac:dyDescent="0.25">
      <c r="A196" s="24">
        <v>45942</v>
      </c>
      <c r="B196" s="25" t="s">
        <v>50</v>
      </c>
      <c r="C196" s="25" t="s">
        <v>46</v>
      </c>
    </row>
    <row r="197" spans="1:3" x14ac:dyDescent="0.25">
      <c r="A197" s="24">
        <v>45963</v>
      </c>
      <c r="B197" s="25" t="s">
        <v>50</v>
      </c>
      <c r="C197" s="25" t="s">
        <v>47</v>
      </c>
    </row>
    <row r="198" spans="1:3" x14ac:dyDescent="0.25">
      <c r="A198" s="24">
        <v>45976</v>
      </c>
      <c r="B198" s="25" t="s">
        <v>41</v>
      </c>
      <c r="C198" s="25" t="s">
        <v>48</v>
      </c>
    </row>
    <row r="199" spans="1:3" x14ac:dyDescent="0.25">
      <c r="A199" s="24">
        <v>46016</v>
      </c>
      <c r="B199" s="25" t="s">
        <v>43</v>
      </c>
      <c r="C199" s="25" t="s">
        <v>49</v>
      </c>
    </row>
    <row r="200" spans="1:3" x14ac:dyDescent="0.25">
      <c r="A200" s="24">
        <v>46023</v>
      </c>
      <c r="B200" s="25" t="s">
        <v>43</v>
      </c>
      <c r="C200" s="25" t="s">
        <v>34</v>
      </c>
    </row>
    <row r="201" spans="1:3" x14ac:dyDescent="0.25">
      <c r="A201" s="24">
        <v>46069</v>
      </c>
      <c r="B201" s="25" t="s">
        <v>35</v>
      </c>
      <c r="C201" s="25" t="s">
        <v>36</v>
      </c>
    </row>
    <row r="202" spans="1:3" x14ac:dyDescent="0.25">
      <c r="A202" s="24">
        <v>46070</v>
      </c>
      <c r="B202" s="25" t="s">
        <v>37</v>
      </c>
      <c r="C202" s="25" t="s">
        <v>36</v>
      </c>
    </row>
    <row r="203" spans="1:3" x14ac:dyDescent="0.25">
      <c r="A203" s="24">
        <v>46115</v>
      </c>
      <c r="B203" s="25" t="s">
        <v>33</v>
      </c>
      <c r="C203" s="25" t="s">
        <v>38</v>
      </c>
    </row>
    <row r="204" spans="1:3" x14ac:dyDescent="0.25">
      <c r="A204" s="24">
        <v>46133</v>
      </c>
      <c r="B204" s="25" t="s">
        <v>37</v>
      </c>
      <c r="C204" s="25" t="s">
        <v>40</v>
      </c>
    </row>
    <row r="205" spans="1:3" x14ac:dyDescent="0.25">
      <c r="A205" s="24">
        <v>46143</v>
      </c>
      <c r="B205" s="25" t="s">
        <v>33</v>
      </c>
      <c r="C205" s="25" t="s">
        <v>42</v>
      </c>
    </row>
    <row r="206" spans="1:3" x14ac:dyDescent="0.25">
      <c r="A206" s="24">
        <v>46177</v>
      </c>
      <c r="B206" s="25" t="s">
        <v>43</v>
      </c>
      <c r="C206" s="25" t="s">
        <v>44</v>
      </c>
    </row>
    <row r="207" spans="1:3" x14ac:dyDescent="0.25">
      <c r="A207" s="24">
        <v>46272</v>
      </c>
      <c r="B207" s="25" t="s">
        <v>35</v>
      </c>
      <c r="C207" s="25" t="s">
        <v>45</v>
      </c>
    </row>
    <row r="208" spans="1:3" x14ac:dyDescent="0.25">
      <c r="A208" s="24">
        <v>46307</v>
      </c>
      <c r="B208" s="25" t="s">
        <v>35</v>
      </c>
      <c r="C208" s="25" t="s">
        <v>46</v>
      </c>
    </row>
    <row r="209" spans="1:3" x14ac:dyDescent="0.25">
      <c r="A209" s="24">
        <v>46328</v>
      </c>
      <c r="B209" s="25" t="s">
        <v>35</v>
      </c>
      <c r="C209" s="25" t="s">
        <v>47</v>
      </c>
    </row>
    <row r="210" spans="1:3" x14ac:dyDescent="0.25">
      <c r="A210" s="24">
        <v>46341</v>
      </c>
      <c r="B210" s="25" t="s">
        <v>50</v>
      </c>
      <c r="C210" s="25" t="s">
        <v>48</v>
      </c>
    </row>
    <row r="211" spans="1:3" x14ac:dyDescent="0.25">
      <c r="A211" s="24">
        <v>46381</v>
      </c>
      <c r="B211" s="25" t="s">
        <v>33</v>
      </c>
      <c r="C211" s="25" t="s">
        <v>49</v>
      </c>
    </row>
    <row r="212" spans="1:3" x14ac:dyDescent="0.25">
      <c r="A212" s="24">
        <v>46388</v>
      </c>
      <c r="B212" s="25" t="s">
        <v>33</v>
      </c>
      <c r="C212" s="25" t="s">
        <v>34</v>
      </c>
    </row>
    <row r="213" spans="1:3" x14ac:dyDescent="0.25">
      <c r="A213" s="24">
        <v>46426</v>
      </c>
      <c r="B213" s="25" t="s">
        <v>35</v>
      </c>
      <c r="C213" s="25" t="s">
        <v>36</v>
      </c>
    </row>
    <row r="214" spans="1:3" x14ac:dyDescent="0.25">
      <c r="A214" s="24">
        <v>46427</v>
      </c>
      <c r="B214" s="25" t="s">
        <v>37</v>
      </c>
      <c r="C214" s="25" t="s">
        <v>36</v>
      </c>
    </row>
    <row r="215" spans="1:3" x14ac:dyDescent="0.25">
      <c r="A215" s="24">
        <v>46472</v>
      </c>
      <c r="B215" s="25" t="s">
        <v>33</v>
      </c>
      <c r="C215" s="25" t="s">
        <v>38</v>
      </c>
    </row>
    <row r="216" spans="1:3" x14ac:dyDescent="0.25">
      <c r="A216" s="24">
        <v>46498</v>
      </c>
      <c r="B216" s="25" t="s">
        <v>39</v>
      </c>
      <c r="C216" s="25" t="s">
        <v>40</v>
      </c>
    </row>
    <row r="217" spans="1:3" x14ac:dyDescent="0.25">
      <c r="A217" s="24">
        <v>46508</v>
      </c>
      <c r="B217" s="25" t="s">
        <v>41</v>
      </c>
      <c r="C217" s="25" t="s">
        <v>42</v>
      </c>
    </row>
    <row r="218" spans="1:3" x14ac:dyDescent="0.25">
      <c r="A218" s="24">
        <v>46534</v>
      </c>
      <c r="B218" s="25" t="s">
        <v>43</v>
      </c>
      <c r="C218" s="25" t="s">
        <v>44</v>
      </c>
    </row>
    <row r="219" spans="1:3" x14ac:dyDescent="0.25">
      <c r="A219" s="24">
        <v>46637</v>
      </c>
      <c r="B219" s="25" t="s">
        <v>37</v>
      </c>
      <c r="C219" s="25" t="s">
        <v>45</v>
      </c>
    </row>
    <row r="220" spans="1:3" x14ac:dyDescent="0.25">
      <c r="A220" s="24">
        <v>46672</v>
      </c>
      <c r="B220" s="25" t="s">
        <v>37</v>
      </c>
      <c r="C220" s="25" t="s">
        <v>46</v>
      </c>
    </row>
    <row r="221" spans="1:3" x14ac:dyDescent="0.25">
      <c r="A221" s="24">
        <v>46693</v>
      </c>
      <c r="B221" s="25" t="s">
        <v>37</v>
      </c>
      <c r="C221" s="25" t="s">
        <v>47</v>
      </c>
    </row>
    <row r="222" spans="1:3" x14ac:dyDescent="0.25">
      <c r="A222" s="24">
        <v>46706</v>
      </c>
      <c r="B222" s="25" t="s">
        <v>35</v>
      </c>
      <c r="C222" s="25" t="s">
        <v>48</v>
      </c>
    </row>
    <row r="223" spans="1:3" x14ac:dyDescent="0.25">
      <c r="A223" s="24">
        <v>46746</v>
      </c>
      <c r="B223" s="25" t="s">
        <v>41</v>
      </c>
      <c r="C223" s="25" t="s">
        <v>49</v>
      </c>
    </row>
    <row r="224" spans="1:3" x14ac:dyDescent="0.25">
      <c r="A224" s="24">
        <v>46753</v>
      </c>
      <c r="B224" s="25" t="s">
        <v>41</v>
      </c>
      <c r="C224" s="25" t="s">
        <v>34</v>
      </c>
    </row>
    <row r="225" spans="1:3" x14ac:dyDescent="0.25">
      <c r="A225" s="24">
        <v>46811</v>
      </c>
      <c r="B225" s="25" t="s">
        <v>35</v>
      </c>
      <c r="C225" s="25" t="s">
        <v>36</v>
      </c>
    </row>
    <row r="226" spans="1:3" x14ac:dyDescent="0.25">
      <c r="A226" s="24">
        <v>46812</v>
      </c>
      <c r="B226" s="25" t="s">
        <v>37</v>
      </c>
      <c r="C226" s="25" t="s">
        <v>36</v>
      </c>
    </row>
    <row r="227" spans="1:3" x14ac:dyDescent="0.25">
      <c r="A227" s="24">
        <v>46857</v>
      </c>
      <c r="B227" s="25" t="s">
        <v>33</v>
      </c>
      <c r="C227" s="25" t="s">
        <v>38</v>
      </c>
    </row>
    <row r="228" spans="1:3" x14ac:dyDescent="0.25">
      <c r="A228" s="24">
        <v>46864</v>
      </c>
      <c r="B228" s="25" t="s">
        <v>33</v>
      </c>
      <c r="C228" s="25" t="s">
        <v>40</v>
      </c>
    </row>
    <row r="229" spans="1:3" x14ac:dyDescent="0.25">
      <c r="A229" s="24">
        <v>46874</v>
      </c>
      <c r="B229" s="25" t="s">
        <v>35</v>
      </c>
      <c r="C229" s="25" t="s">
        <v>42</v>
      </c>
    </row>
    <row r="230" spans="1:3" x14ac:dyDescent="0.25">
      <c r="A230" s="24">
        <v>46919</v>
      </c>
      <c r="B230" s="25" t="s">
        <v>43</v>
      </c>
      <c r="C230" s="25" t="s">
        <v>44</v>
      </c>
    </row>
    <row r="231" spans="1:3" x14ac:dyDescent="0.25">
      <c r="A231" s="24">
        <v>47003</v>
      </c>
      <c r="B231" s="25" t="s">
        <v>43</v>
      </c>
      <c r="C231" s="25" t="s">
        <v>45</v>
      </c>
    </row>
    <row r="232" spans="1:3" x14ac:dyDescent="0.25">
      <c r="A232" s="24">
        <v>47038</v>
      </c>
      <c r="B232" s="25" t="s">
        <v>43</v>
      </c>
      <c r="C232" s="25" t="s">
        <v>46</v>
      </c>
    </row>
    <row r="233" spans="1:3" x14ac:dyDescent="0.25">
      <c r="A233" s="24">
        <v>47059</v>
      </c>
      <c r="B233" s="25" t="s">
        <v>43</v>
      </c>
      <c r="C233" s="25" t="s">
        <v>47</v>
      </c>
    </row>
    <row r="234" spans="1:3" x14ac:dyDescent="0.25">
      <c r="A234" s="24">
        <v>47072</v>
      </c>
      <c r="B234" s="25" t="s">
        <v>39</v>
      </c>
      <c r="C234" s="25" t="s">
        <v>48</v>
      </c>
    </row>
    <row r="235" spans="1:3" x14ac:dyDescent="0.25">
      <c r="A235" s="24">
        <v>47112</v>
      </c>
      <c r="B235" s="25" t="s">
        <v>35</v>
      </c>
      <c r="C235" s="25" t="s">
        <v>49</v>
      </c>
    </row>
    <row r="236" spans="1:3" x14ac:dyDescent="0.25">
      <c r="A236" s="24">
        <v>47119</v>
      </c>
      <c r="B236" s="25" t="s">
        <v>35</v>
      </c>
      <c r="C236" s="25" t="s">
        <v>34</v>
      </c>
    </row>
    <row r="237" spans="1:3" x14ac:dyDescent="0.25">
      <c r="A237" s="24">
        <v>47161</v>
      </c>
      <c r="B237" s="25" t="s">
        <v>35</v>
      </c>
      <c r="C237" s="25" t="s">
        <v>36</v>
      </c>
    </row>
    <row r="238" spans="1:3" x14ac:dyDescent="0.25">
      <c r="A238" s="24">
        <v>47162</v>
      </c>
      <c r="B238" s="25" t="s">
        <v>37</v>
      </c>
      <c r="C238" s="25" t="s">
        <v>36</v>
      </c>
    </row>
    <row r="239" spans="1:3" x14ac:dyDescent="0.25">
      <c r="A239" s="24">
        <v>47207</v>
      </c>
      <c r="B239" s="25" t="s">
        <v>33</v>
      </c>
      <c r="C239" s="25" t="s">
        <v>38</v>
      </c>
    </row>
    <row r="240" spans="1:3" x14ac:dyDescent="0.25">
      <c r="A240" s="24">
        <v>47229</v>
      </c>
      <c r="B240" s="25" t="s">
        <v>41</v>
      </c>
      <c r="C240" s="25" t="s">
        <v>40</v>
      </c>
    </row>
    <row r="241" spans="1:3" x14ac:dyDescent="0.25">
      <c r="A241" s="24">
        <v>47239</v>
      </c>
      <c r="B241" s="25" t="s">
        <v>37</v>
      </c>
      <c r="C241" s="25" t="s">
        <v>42</v>
      </c>
    </row>
    <row r="242" spans="1:3" x14ac:dyDescent="0.25">
      <c r="A242" s="24">
        <v>47269</v>
      </c>
      <c r="B242" s="25" t="s">
        <v>43</v>
      </c>
      <c r="C242" s="25" t="s">
        <v>44</v>
      </c>
    </row>
    <row r="243" spans="1:3" x14ac:dyDescent="0.25">
      <c r="A243" s="24">
        <v>47368</v>
      </c>
      <c r="B243" s="25" t="s">
        <v>33</v>
      </c>
      <c r="C243" s="25" t="s">
        <v>45</v>
      </c>
    </row>
    <row r="244" spans="1:3" x14ac:dyDescent="0.25">
      <c r="A244" s="24">
        <v>47403</v>
      </c>
      <c r="B244" s="25" t="s">
        <v>33</v>
      </c>
      <c r="C244" s="25" t="s">
        <v>46</v>
      </c>
    </row>
    <row r="245" spans="1:3" x14ac:dyDescent="0.25">
      <c r="A245" s="24">
        <v>47424</v>
      </c>
      <c r="B245" s="25" t="s">
        <v>33</v>
      </c>
      <c r="C245" s="25" t="s">
        <v>47</v>
      </c>
    </row>
    <row r="246" spans="1:3" x14ac:dyDescent="0.25">
      <c r="A246" s="24">
        <v>47437</v>
      </c>
      <c r="B246" s="25" t="s">
        <v>43</v>
      </c>
      <c r="C246" s="25" t="s">
        <v>48</v>
      </c>
    </row>
    <row r="247" spans="1:3" x14ac:dyDescent="0.25">
      <c r="A247" s="24">
        <v>47477</v>
      </c>
      <c r="B247" s="25" t="s">
        <v>37</v>
      </c>
      <c r="C247" s="25" t="s">
        <v>49</v>
      </c>
    </row>
    <row r="248" spans="1:3" x14ac:dyDescent="0.25">
      <c r="A248" s="24">
        <v>47484</v>
      </c>
      <c r="B248" s="25" t="s">
        <v>37</v>
      </c>
      <c r="C248" s="25" t="s">
        <v>34</v>
      </c>
    </row>
    <row r="249" spans="1:3" x14ac:dyDescent="0.25">
      <c r="A249" s="24">
        <v>47546</v>
      </c>
      <c r="B249" s="25" t="s">
        <v>35</v>
      </c>
      <c r="C249" s="25" t="s">
        <v>36</v>
      </c>
    </row>
    <row r="250" spans="1:3" x14ac:dyDescent="0.25">
      <c r="A250" s="24">
        <v>47547</v>
      </c>
      <c r="B250" s="25" t="s">
        <v>37</v>
      </c>
      <c r="C250" s="25" t="s">
        <v>36</v>
      </c>
    </row>
    <row r="251" spans="1:3" x14ac:dyDescent="0.25">
      <c r="A251" s="24">
        <v>47592</v>
      </c>
      <c r="B251" s="25" t="s">
        <v>33</v>
      </c>
      <c r="C251" s="25" t="s">
        <v>38</v>
      </c>
    </row>
    <row r="252" spans="1:3" x14ac:dyDescent="0.25">
      <c r="A252" s="24">
        <v>47594</v>
      </c>
      <c r="B252" s="25" t="s">
        <v>50</v>
      </c>
      <c r="C252" s="25" t="s">
        <v>40</v>
      </c>
    </row>
    <row r="253" spans="1:3" x14ac:dyDescent="0.25">
      <c r="A253" s="24">
        <v>47604</v>
      </c>
      <c r="B253" s="25" t="s">
        <v>39</v>
      </c>
      <c r="C253" s="25" t="s">
        <v>42</v>
      </c>
    </row>
    <row r="254" spans="1:3" x14ac:dyDescent="0.25">
      <c r="A254" s="24">
        <v>47654</v>
      </c>
      <c r="B254" s="25" t="s">
        <v>43</v>
      </c>
      <c r="C254" s="25" t="s">
        <v>44</v>
      </c>
    </row>
    <row r="255" spans="1:3" x14ac:dyDescent="0.25">
      <c r="A255" s="24">
        <v>47733</v>
      </c>
      <c r="B255" s="25" t="s">
        <v>41</v>
      </c>
      <c r="C255" s="25" t="s">
        <v>45</v>
      </c>
    </row>
    <row r="256" spans="1:3" x14ac:dyDescent="0.25">
      <c r="A256" s="24">
        <v>47768</v>
      </c>
      <c r="B256" s="25" t="s">
        <v>41</v>
      </c>
      <c r="C256" s="25" t="s">
        <v>46</v>
      </c>
    </row>
    <row r="257" spans="1:3" x14ac:dyDescent="0.25">
      <c r="A257" s="24">
        <v>47789</v>
      </c>
      <c r="B257" s="25" t="s">
        <v>41</v>
      </c>
      <c r="C257" s="25" t="s">
        <v>47</v>
      </c>
    </row>
    <row r="258" spans="1:3" x14ac:dyDescent="0.25">
      <c r="A258" s="24">
        <v>47802</v>
      </c>
      <c r="B258" s="25" t="s">
        <v>33</v>
      </c>
      <c r="C258" s="25" t="s">
        <v>48</v>
      </c>
    </row>
    <row r="259" spans="1:3" x14ac:dyDescent="0.25">
      <c r="A259" s="24">
        <v>47842</v>
      </c>
      <c r="B259" s="25" t="s">
        <v>39</v>
      </c>
      <c r="C259" s="25" t="s">
        <v>49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Simulador Tab 7 e 8 - 11</vt:lpstr>
      <vt:lpstr>Simulador Tab 9</vt:lpstr>
      <vt:lpstr>Simulador Tab 12</vt:lpstr>
      <vt:lpstr>Simulador Tab 7 e 8 - 11 (OEA)</vt:lpstr>
      <vt:lpstr>Sabado</vt:lpstr>
      <vt:lpstr>Simulador Armazenagem (com LI)</vt:lpstr>
      <vt:lpstr>Domingo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Guilherme Ribeiro Dos Santos</dc:creator>
  <cp:keywords>GRU AIRPORT</cp:keywords>
  <cp:lastModifiedBy>Andrea Paulino Vieira</cp:lastModifiedBy>
  <cp:lastPrinted>2018-08-15T19:12:53Z</cp:lastPrinted>
  <dcterms:created xsi:type="dcterms:W3CDTF">2012-05-29T19:36:02Z</dcterms:created>
  <dcterms:modified xsi:type="dcterms:W3CDTF">2024-09-13T17:22:09Z</dcterms:modified>
</cp:coreProperties>
</file>